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7740" activeTab="0"/>
  </bookViews>
  <sheets>
    <sheet name="завершено на 01_01_2015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<sst xmlns="http://schemas.openxmlformats.org/spreadsheetml/2006/main" count="112" uniqueCount="54">
  <si>
    <t>Сведения о проведении капитального ремонта многоквартирных домов на территории субъекта Российской Федерации</t>
  </si>
  <si>
    <r>
      <t xml:space="preserve">Наименование муниципального образования:   </t>
    </r>
    <r>
      <rPr>
        <b/>
        <sz val="12"/>
        <color indexed="8"/>
        <rFont val="Times New Roman"/>
        <family val="1"/>
      </rPr>
      <t>ЗАТО Александровск</t>
    </r>
  </si>
  <si>
    <t>№
п/п</t>
  </si>
  <si>
    <t xml:space="preserve">Наименование вида работы (услуги) (ремонт кровли, подвала, фасада, фундамента, разработка ПСД, установка коллективных приборов учета,, ремонт лифтового оборудования) </t>
  </si>
  <si>
    <t>Предусмотрено муниципальной  программой капитального ремонта</t>
  </si>
  <si>
    <t>Заключенные договоры</t>
  </si>
  <si>
    <t>Дата завершения работ по контракту</t>
  </si>
  <si>
    <t>Дата фактического завершения работ</t>
  </si>
  <si>
    <t>% выполнения работ</t>
  </si>
  <si>
    <t>Стадия выполнения кап.ремонта ( разработка ТЗ, отбор подрядчика, заключение контракта, начало работ, завершение работ,  приемка работ, работы завершены)</t>
  </si>
  <si>
    <t>стоимость капитального
ремонта:</t>
  </si>
  <si>
    <t>Стоимость капитального ремонта  по заключенным договорам</t>
  </si>
  <si>
    <t>Перечислено средств
подрядчикам</t>
  </si>
  <si>
    <t>Всего</t>
  </si>
  <si>
    <t>в том числе за
счет средств
федерального бюджета</t>
  </si>
  <si>
    <t>в том числе за
счет средств
местного бюджета</t>
  </si>
  <si>
    <t>в том числе за
счет средств
ТСЖ</t>
  </si>
  <si>
    <t>тыс.руб</t>
  </si>
  <si>
    <t>тыс.руб.</t>
  </si>
  <si>
    <t>%</t>
  </si>
  <si>
    <t>г. Полярный ул.Красный Горн, д. 26</t>
  </si>
  <si>
    <t>ремонт инженерных сетей</t>
  </si>
  <si>
    <t>Работы завершены</t>
  </si>
  <si>
    <t>г.Полярный ул.Сивко д.6</t>
  </si>
  <si>
    <t>г.Полярный ул.Гандюхина д.5</t>
  </si>
  <si>
    <t>г.Полярный , ул. Лунина, д. 11</t>
  </si>
  <si>
    <t>ремонт фасада</t>
  </si>
  <si>
    <t>г. Полярный, ул. Героев Тумана, д. 9</t>
  </si>
  <si>
    <t xml:space="preserve">г Полярный, ул. Гагарина д. 4, </t>
  </si>
  <si>
    <t xml:space="preserve">г. Полярный, ул. Старикова, д.  5 . </t>
  </si>
  <si>
    <t>ремонт крыши</t>
  </si>
  <si>
    <t xml:space="preserve">г. Полярный, Красный Горн, д.  3  </t>
  </si>
  <si>
    <t>г. Полярный ул.Героев Североморцев, д. 16</t>
  </si>
  <si>
    <t>18.11.204</t>
  </si>
  <si>
    <t>п. Белокаменка д.40</t>
  </si>
  <si>
    <t>г. Снежногорск, ул. В. Бирюкова д. 11</t>
  </si>
  <si>
    <t>г. Снежногорск, ул. В. Бирюкова, д. 15</t>
  </si>
  <si>
    <t>г. Сежногорск, ул. В. Бирюкова, д. 13</t>
  </si>
  <si>
    <t>г. Снежногорск ул. В.Бирюкова, д 19</t>
  </si>
  <si>
    <t>г. Снежногорск, ул. Победы, д.  11</t>
  </si>
  <si>
    <t>г. Снежногорск ул. В.Бирюкова, д 9</t>
  </si>
  <si>
    <t>г. Снежногорск, ул.  Октябрьская, д. 19</t>
  </si>
  <si>
    <t>г. Снежногорск, ул. Победы, д. 3</t>
  </si>
  <si>
    <t xml:space="preserve"> г. Гаджиево, ул. Ленина, д. 77</t>
  </si>
  <si>
    <t xml:space="preserve"> г. Гаджиево, наб. С. Преминина, д. 126 </t>
  </si>
  <si>
    <t>г.Гаджиево, ул. М. Гаджиева, д.24</t>
  </si>
  <si>
    <t xml:space="preserve"> г. Гаджиево ул.Ленина, д.  38</t>
  </si>
  <si>
    <t xml:space="preserve"> г. Гаджиево ул.Советская, д. 65</t>
  </si>
  <si>
    <t xml:space="preserve"> г. Гаджиево ул.Гаджиево, д. 40</t>
  </si>
  <si>
    <t xml:space="preserve"> г. Гаджиево ул.Гаджиево, д. 41</t>
  </si>
  <si>
    <t>г.Гаджиево, наб.С. Преминина, д. 120</t>
  </si>
  <si>
    <t>г.Гаджиево, ул. Мира, д.  73</t>
  </si>
  <si>
    <t xml:space="preserve"> г.Гаджиево  ул. Советская, д. 71</t>
  </si>
  <si>
    <t xml:space="preserve">г. Полярный, ул. Видяева, д. 10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</si>
</sst>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1" fillId="0" borderId="0" applyNumberFormat="0" applyBorder="0" applyProtection="0">
      <alignment horizontal="left" vertical="center" wrapText="1"/>
    </xf>
    <xf numFmtId="0" fontId="22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textRotation="90" wrapText="1"/>
    </xf>
    <xf numFmtId="0" fontId="41" fillId="0" borderId="16" xfId="0" applyFont="1" applyFill="1" applyBorder="1" applyAlignment="1">
      <alignment horizontal="center" vertical="center" textRotation="90" wrapText="1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textRotation="90" wrapText="1"/>
    </xf>
    <xf numFmtId="0" fontId="41" fillId="0" borderId="19" xfId="0" applyFont="1" applyBorder="1" applyAlignment="1">
      <alignment horizontal="center" vertical="center" textRotation="90" wrapText="1"/>
    </xf>
    <xf numFmtId="0" fontId="41" fillId="0" borderId="20" xfId="0" applyFont="1" applyFill="1" applyBorder="1" applyAlignment="1">
      <alignment horizontal="center" vertical="center" textRotation="90" wrapText="1"/>
    </xf>
    <xf numFmtId="0" fontId="41" fillId="0" borderId="18" xfId="0" applyFont="1" applyBorder="1" applyAlignment="1">
      <alignment horizontal="center" vertical="center" textRotation="90"/>
    </xf>
    <xf numFmtId="0" fontId="41" fillId="33" borderId="18" xfId="0" applyFont="1" applyFill="1" applyBorder="1" applyAlignment="1">
      <alignment horizontal="center" vertical="center" textRotation="90" wrapText="1"/>
    </xf>
    <xf numFmtId="0" fontId="41" fillId="0" borderId="18" xfId="0" applyFont="1" applyBorder="1" applyAlignment="1">
      <alignment horizontal="center" vertical="center" textRotation="90" wrapText="1"/>
    </xf>
    <xf numFmtId="0" fontId="41" fillId="0" borderId="21" xfId="0" applyFont="1" applyBorder="1" applyAlignment="1">
      <alignment horizontal="center" vertical="center" textRotation="90" wrapText="1"/>
    </xf>
    <xf numFmtId="0" fontId="41" fillId="0" borderId="22" xfId="0" applyFont="1" applyFill="1" applyBorder="1" applyAlignment="1">
      <alignment horizontal="center" vertical="center" textRotation="90" wrapText="1"/>
    </xf>
    <xf numFmtId="0" fontId="41" fillId="0" borderId="21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wrapText="1"/>
    </xf>
    <xf numFmtId="4" fontId="41" fillId="0" borderId="25" xfId="0" applyNumberFormat="1" applyFont="1" applyBorder="1" applyAlignment="1">
      <alignment horizontal="center" vertical="center"/>
    </xf>
    <xf numFmtId="14" fontId="20" fillId="0" borderId="18" xfId="0" applyNumberFormat="1" applyFont="1" applyBorder="1" applyAlignment="1">
      <alignment horizontal="center" vertical="center"/>
    </xf>
    <xf numFmtId="14" fontId="41" fillId="0" borderId="25" xfId="0" applyNumberFormat="1" applyFont="1" applyBorder="1" applyAlignment="1">
      <alignment horizontal="center" vertical="center"/>
    </xf>
    <xf numFmtId="9" fontId="41" fillId="0" borderId="25" xfId="58" applyFont="1" applyBorder="1" applyAlignment="1">
      <alignment horizontal="center" vertical="center"/>
    </xf>
    <xf numFmtId="14" fontId="20" fillId="0" borderId="18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left" vertical="center" wrapText="1"/>
    </xf>
    <xf numFmtId="0" fontId="41" fillId="0" borderId="18" xfId="0" applyFont="1" applyBorder="1" applyAlignment="1">
      <alignment horizontal="left" wrapText="1"/>
    </xf>
    <xf numFmtId="14" fontId="20" fillId="0" borderId="25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 horizontal="center" vertical="center"/>
    </xf>
    <xf numFmtId="14" fontId="41" fillId="0" borderId="18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left" vertical="center" wrapText="1"/>
    </xf>
    <xf numFmtId="0" fontId="41" fillId="0" borderId="18" xfId="0" applyFont="1" applyBorder="1" applyAlignment="1">
      <alignment vertical="center"/>
    </xf>
    <xf numFmtId="14" fontId="41" fillId="0" borderId="18" xfId="0" applyNumberFormat="1" applyFont="1" applyBorder="1" applyAlignment="1">
      <alignment vertical="center"/>
    </xf>
    <xf numFmtId="10" fontId="41" fillId="0" borderId="18" xfId="0" applyNumberFormat="1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_РАСЧЕТ Пустующего по Полярному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0;&#1047;&#1052;&#1045;&#1057;&#1058;&#1048;&#1058;&#1068;%20&#1048;&#1053;&#1060;&#1059;\&#1056;&#1077;&#1077;&#1089;&#1090;&#1088;_&#1082;&#1072;&#1087;&#1088;&#1077;&#1084;&#1086;&#1085;&#1090;_%20&#1090;&#1072;&#1088;&#1080;&#1092;&#1099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ершено на 01_01_2015 "/>
      <sheetName val="на 2015 г"/>
      <sheetName val="Реестр МКД"/>
      <sheetName val="тарифы на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7109375" style="0" customWidth="1"/>
    <col min="2" max="2" width="40.57421875" style="0" customWidth="1"/>
    <col min="3" max="3" width="20.28125" style="0" customWidth="1"/>
    <col min="4" max="4" width="15.8515625" style="0" customWidth="1"/>
    <col min="5" max="5" width="15.00390625" style="0" customWidth="1"/>
    <col min="6" max="6" width="14.57421875" style="0" customWidth="1"/>
    <col min="7" max="7" width="15.421875" style="0" customWidth="1"/>
    <col min="8" max="8" width="14.00390625" style="0" customWidth="1"/>
    <col min="9" max="9" width="14.421875" style="0" customWidth="1"/>
    <col min="10" max="10" width="13.140625" style="0" customWidth="1"/>
    <col min="11" max="11" width="12.57421875" style="0" customWidth="1"/>
    <col min="12" max="12" width="12.7109375" style="0" customWidth="1"/>
    <col min="13" max="13" width="20.140625" style="0" customWidth="1"/>
  </cols>
  <sheetData>
    <row r="1" spans="1:1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thickBot="1">
      <c r="A2" s="2" t="s">
        <v>1</v>
      </c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4"/>
    </row>
    <row r="3" spans="1:13" ht="15.75" customHeight="1">
      <c r="A3" s="5" t="s">
        <v>2</v>
      </c>
      <c r="B3" s="6"/>
      <c r="C3" s="7" t="s">
        <v>3</v>
      </c>
      <c r="D3" s="8" t="s">
        <v>4</v>
      </c>
      <c r="E3" s="9"/>
      <c r="F3" s="9"/>
      <c r="G3" s="10"/>
      <c r="H3" s="11" t="s">
        <v>5</v>
      </c>
      <c r="I3" s="12"/>
      <c r="J3" s="13" t="s">
        <v>6</v>
      </c>
      <c r="K3" s="13" t="s">
        <v>7</v>
      </c>
      <c r="L3" s="13" t="s">
        <v>8</v>
      </c>
      <c r="M3" s="14" t="s">
        <v>9</v>
      </c>
    </row>
    <row r="4" spans="1:13" ht="15.75">
      <c r="A4" s="15"/>
      <c r="B4" s="16"/>
      <c r="C4" s="17"/>
      <c r="D4" s="18" t="s">
        <v>10</v>
      </c>
      <c r="E4" s="18"/>
      <c r="F4" s="18"/>
      <c r="G4" s="16"/>
      <c r="H4" s="19" t="s">
        <v>11</v>
      </c>
      <c r="I4" s="19" t="s">
        <v>12</v>
      </c>
      <c r="J4" s="20"/>
      <c r="K4" s="20"/>
      <c r="L4" s="20"/>
      <c r="M4" s="21"/>
    </row>
    <row r="5" spans="1:13" ht="71.25">
      <c r="A5" s="15"/>
      <c r="B5" s="16"/>
      <c r="C5" s="17"/>
      <c r="D5" s="22" t="s">
        <v>13</v>
      </c>
      <c r="E5" s="23" t="s">
        <v>14</v>
      </c>
      <c r="F5" s="24" t="s">
        <v>15</v>
      </c>
      <c r="G5" s="24" t="s">
        <v>16</v>
      </c>
      <c r="H5" s="16"/>
      <c r="I5" s="16"/>
      <c r="J5" s="25"/>
      <c r="K5" s="25"/>
      <c r="L5" s="25"/>
      <c r="M5" s="26"/>
    </row>
    <row r="6" spans="1:13" ht="15.75">
      <c r="A6" s="15"/>
      <c r="B6" s="16"/>
      <c r="C6" s="27"/>
      <c r="D6" s="28" t="s">
        <v>17</v>
      </c>
      <c r="E6" s="29" t="s">
        <v>17</v>
      </c>
      <c r="F6" s="28" t="s">
        <v>17</v>
      </c>
      <c r="G6" s="28" t="s">
        <v>17</v>
      </c>
      <c r="H6" s="28" t="s">
        <v>18</v>
      </c>
      <c r="I6" s="28" t="s">
        <v>18</v>
      </c>
      <c r="J6" s="28"/>
      <c r="K6" s="28"/>
      <c r="L6" s="28" t="s">
        <v>19</v>
      </c>
      <c r="M6" s="30"/>
    </row>
    <row r="7" spans="1:13" ht="15.75">
      <c r="A7" s="31">
        <v>1</v>
      </c>
      <c r="B7" s="32">
        <v>2</v>
      </c>
      <c r="C7" s="32">
        <v>4</v>
      </c>
      <c r="D7" s="32">
        <v>5</v>
      </c>
      <c r="E7" s="33">
        <v>6</v>
      </c>
      <c r="F7" s="32">
        <v>7</v>
      </c>
      <c r="G7" s="32">
        <v>8</v>
      </c>
      <c r="H7" s="32">
        <v>9</v>
      </c>
      <c r="I7" s="32">
        <v>10</v>
      </c>
      <c r="J7" s="32">
        <v>11</v>
      </c>
      <c r="K7" s="32">
        <v>12</v>
      </c>
      <c r="L7" s="32">
        <v>13</v>
      </c>
      <c r="M7" s="34">
        <v>14</v>
      </c>
    </row>
    <row r="8" spans="1:13" ht="31.5">
      <c r="A8" s="31">
        <v>1</v>
      </c>
      <c r="B8" s="35" t="s">
        <v>20</v>
      </c>
      <c r="C8" s="36" t="s">
        <v>21</v>
      </c>
      <c r="D8" s="37">
        <f>360000/1000</f>
        <v>360</v>
      </c>
      <c r="E8" s="33">
        <v>0</v>
      </c>
      <c r="F8" s="37">
        <f aca="true" t="shared" si="0" ref="F8:F24">D8</f>
        <v>360</v>
      </c>
      <c r="G8" s="32">
        <v>0</v>
      </c>
      <c r="H8" s="37">
        <f aca="true" t="shared" si="1" ref="H8:H15">F8</f>
        <v>360</v>
      </c>
      <c r="I8" s="37">
        <f aca="true" t="shared" si="2" ref="I8:I33">H8</f>
        <v>360</v>
      </c>
      <c r="J8" s="38">
        <v>41371</v>
      </c>
      <c r="K8" s="39">
        <f aca="true" t="shared" si="3" ref="K8:K35">J8</f>
        <v>41371</v>
      </c>
      <c r="L8" s="40">
        <f aca="true" t="shared" si="4" ref="L8:L15">H8/I8</f>
        <v>1</v>
      </c>
      <c r="M8" s="34" t="s">
        <v>22</v>
      </c>
    </row>
    <row r="9" spans="1:13" ht="31.5">
      <c r="A9" s="31">
        <f aca="true" t="shared" si="5" ref="A9:A36">A8+1</f>
        <v>2</v>
      </c>
      <c r="B9" s="35" t="s">
        <v>23</v>
      </c>
      <c r="C9" s="36" t="s">
        <v>21</v>
      </c>
      <c r="D9" s="37">
        <f>339497/1000</f>
        <v>339.497</v>
      </c>
      <c r="E9" s="33">
        <v>0</v>
      </c>
      <c r="F9" s="37">
        <f t="shared" si="0"/>
        <v>339.497</v>
      </c>
      <c r="G9" s="32">
        <v>0</v>
      </c>
      <c r="H9" s="37">
        <f t="shared" si="1"/>
        <v>339.497</v>
      </c>
      <c r="I9" s="37">
        <f t="shared" si="2"/>
        <v>339.497</v>
      </c>
      <c r="J9" s="41">
        <v>41785</v>
      </c>
      <c r="K9" s="39">
        <f t="shared" si="3"/>
        <v>41785</v>
      </c>
      <c r="L9" s="40">
        <f t="shared" si="4"/>
        <v>1</v>
      </c>
      <c r="M9" s="34" t="s">
        <v>22</v>
      </c>
    </row>
    <row r="10" spans="1:13" ht="31.5">
      <c r="A10" s="31">
        <f t="shared" si="5"/>
        <v>3</v>
      </c>
      <c r="B10" s="35" t="s">
        <v>24</v>
      </c>
      <c r="C10" s="36" t="s">
        <v>21</v>
      </c>
      <c r="D10" s="37">
        <f>237543/1000</f>
        <v>237.543</v>
      </c>
      <c r="E10" s="33">
        <v>0</v>
      </c>
      <c r="F10" s="37">
        <f t="shared" si="0"/>
        <v>237.543</v>
      </c>
      <c r="G10" s="32">
        <v>0</v>
      </c>
      <c r="H10" s="37">
        <f t="shared" si="1"/>
        <v>237.543</v>
      </c>
      <c r="I10" s="37">
        <f t="shared" si="2"/>
        <v>237.543</v>
      </c>
      <c r="J10" s="41">
        <v>41785</v>
      </c>
      <c r="K10" s="39">
        <f t="shared" si="3"/>
        <v>41785</v>
      </c>
      <c r="L10" s="40">
        <f t="shared" si="4"/>
        <v>1</v>
      </c>
      <c r="M10" s="34" t="s">
        <v>22</v>
      </c>
    </row>
    <row r="11" spans="1:13" ht="15.75">
      <c r="A11" s="31">
        <f t="shared" si="5"/>
        <v>4</v>
      </c>
      <c r="B11" s="35" t="s">
        <v>25</v>
      </c>
      <c r="C11" s="42" t="s">
        <v>26</v>
      </c>
      <c r="D11" s="37">
        <f>769384.39/1000</f>
        <v>769.38439</v>
      </c>
      <c r="E11" s="33">
        <v>0</v>
      </c>
      <c r="F11" s="37">
        <f t="shared" si="0"/>
        <v>769.38439</v>
      </c>
      <c r="G11" s="32">
        <v>0</v>
      </c>
      <c r="H11" s="37">
        <f t="shared" si="1"/>
        <v>769.38439</v>
      </c>
      <c r="I11" s="37">
        <f t="shared" si="2"/>
        <v>769.38439</v>
      </c>
      <c r="J11" s="38">
        <v>41836</v>
      </c>
      <c r="K11" s="39">
        <f t="shared" si="3"/>
        <v>41836</v>
      </c>
      <c r="L11" s="40">
        <f t="shared" si="4"/>
        <v>1</v>
      </c>
      <c r="M11" s="34" t="s">
        <v>22</v>
      </c>
    </row>
    <row r="12" spans="1:13" ht="31.5">
      <c r="A12" s="31">
        <f t="shared" si="5"/>
        <v>5</v>
      </c>
      <c r="B12" s="35" t="s">
        <v>27</v>
      </c>
      <c r="C12" s="36" t="s">
        <v>21</v>
      </c>
      <c r="D12" s="37">
        <f>65353.12/1000</f>
        <v>65.35312</v>
      </c>
      <c r="E12" s="33">
        <v>0</v>
      </c>
      <c r="F12" s="37">
        <f t="shared" si="0"/>
        <v>65.35312</v>
      </c>
      <c r="G12" s="32">
        <v>0</v>
      </c>
      <c r="H12" s="37">
        <f t="shared" si="1"/>
        <v>65.35312</v>
      </c>
      <c r="I12" s="37">
        <f t="shared" si="2"/>
        <v>65.35312</v>
      </c>
      <c r="J12" s="39">
        <v>41810</v>
      </c>
      <c r="K12" s="39">
        <f t="shared" si="3"/>
        <v>41810</v>
      </c>
      <c r="L12" s="40">
        <f t="shared" si="4"/>
        <v>1</v>
      </c>
      <c r="M12" s="34" t="s">
        <v>22</v>
      </c>
    </row>
    <row r="13" spans="1:13" ht="31.5">
      <c r="A13" s="31">
        <f t="shared" si="5"/>
        <v>6</v>
      </c>
      <c r="B13" s="35" t="s">
        <v>28</v>
      </c>
      <c r="C13" s="36" t="s">
        <v>21</v>
      </c>
      <c r="D13" s="37">
        <f>285771/1000</f>
        <v>285.771</v>
      </c>
      <c r="E13" s="33">
        <v>0</v>
      </c>
      <c r="F13" s="37">
        <f t="shared" si="0"/>
        <v>285.771</v>
      </c>
      <c r="G13" s="32">
        <v>0</v>
      </c>
      <c r="H13" s="37">
        <f t="shared" si="1"/>
        <v>285.771</v>
      </c>
      <c r="I13" s="37">
        <f t="shared" si="2"/>
        <v>285.771</v>
      </c>
      <c r="J13" s="39">
        <v>41814</v>
      </c>
      <c r="K13" s="39">
        <f t="shared" si="3"/>
        <v>41814</v>
      </c>
      <c r="L13" s="40">
        <f t="shared" si="4"/>
        <v>1</v>
      </c>
      <c r="M13" s="34" t="s">
        <v>22</v>
      </c>
    </row>
    <row r="14" spans="1:13" ht="15.75">
      <c r="A14" s="31">
        <f t="shared" si="5"/>
        <v>7</v>
      </c>
      <c r="B14" s="35" t="s">
        <v>29</v>
      </c>
      <c r="C14" s="35" t="s">
        <v>30</v>
      </c>
      <c r="D14" s="37">
        <f>1400800.84/1000</f>
        <v>1400.80084</v>
      </c>
      <c r="E14" s="33">
        <v>0</v>
      </c>
      <c r="F14" s="37">
        <f t="shared" si="0"/>
        <v>1400.80084</v>
      </c>
      <c r="G14" s="32">
        <v>0</v>
      </c>
      <c r="H14" s="37">
        <f t="shared" si="1"/>
        <v>1400.80084</v>
      </c>
      <c r="I14" s="37">
        <f t="shared" si="2"/>
        <v>1400.80084</v>
      </c>
      <c r="J14" s="38">
        <v>41889</v>
      </c>
      <c r="K14" s="39">
        <f t="shared" si="3"/>
        <v>41889</v>
      </c>
      <c r="L14" s="40">
        <f t="shared" si="4"/>
        <v>1</v>
      </c>
      <c r="M14" s="34" t="s">
        <v>22</v>
      </c>
    </row>
    <row r="15" spans="1:13" ht="15.75">
      <c r="A15" s="31">
        <f t="shared" si="5"/>
        <v>8</v>
      </c>
      <c r="B15" s="35" t="s">
        <v>31</v>
      </c>
      <c r="C15" s="35" t="s">
        <v>30</v>
      </c>
      <c r="D15" s="37">
        <f>1434002.19/1000</f>
        <v>1434.00219</v>
      </c>
      <c r="E15" s="33">
        <v>0</v>
      </c>
      <c r="F15" s="37">
        <f t="shared" si="0"/>
        <v>1434.00219</v>
      </c>
      <c r="G15" s="32">
        <v>0</v>
      </c>
      <c r="H15" s="37">
        <f t="shared" si="1"/>
        <v>1434.00219</v>
      </c>
      <c r="I15" s="37">
        <f t="shared" si="2"/>
        <v>1434.00219</v>
      </c>
      <c r="J15" s="38">
        <v>41884</v>
      </c>
      <c r="K15" s="39">
        <f t="shared" si="3"/>
        <v>41884</v>
      </c>
      <c r="L15" s="40">
        <f t="shared" si="4"/>
        <v>1</v>
      </c>
      <c r="M15" s="34" t="s">
        <v>22</v>
      </c>
    </row>
    <row r="16" spans="1:13" ht="31.5">
      <c r="A16" s="31">
        <f t="shared" si="5"/>
        <v>9</v>
      </c>
      <c r="B16" s="43" t="s">
        <v>32</v>
      </c>
      <c r="C16" s="36" t="s">
        <v>21</v>
      </c>
      <c r="D16" s="37">
        <v>329.97</v>
      </c>
      <c r="E16" s="33">
        <v>0</v>
      </c>
      <c r="F16" s="37">
        <f t="shared" si="0"/>
        <v>329.97</v>
      </c>
      <c r="G16" s="32">
        <v>0</v>
      </c>
      <c r="H16" s="37">
        <v>329.97</v>
      </c>
      <c r="I16" s="37">
        <f t="shared" si="2"/>
        <v>329.97</v>
      </c>
      <c r="J16" s="44" t="s">
        <v>33</v>
      </c>
      <c r="K16" s="39" t="str">
        <f t="shared" si="3"/>
        <v>18.11.204</v>
      </c>
      <c r="L16" s="40">
        <v>1</v>
      </c>
      <c r="M16" s="34" t="s">
        <v>22</v>
      </c>
    </row>
    <row r="17" spans="1:13" ht="31.5">
      <c r="A17" s="31">
        <f t="shared" si="5"/>
        <v>10</v>
      </c>
      <c r="B17" s="35" t="s">
        <v>34</v>
      </c>
      <c r="C17" s="36" t="s">
        <v>21</v>
      </c>
      <c r="D17" s="37">
        <f>55897.75/1000</f>
        <v>55.89775</v>
      </c>
      <c r="E17" s="33">
        <v>0</v>
      </c>
      <c r="F17" s="37">
        <f t="shared" si="0"/>
        <v>55.89775</v>
      </c>
      <c r="G17" s="32">
        <v>0</v>
      </c>
      <c r="H17" s="37">
        <f aca="true" t="shared" si="6" ref="H17:H24">F17</f>
        <v>55.89775</v>
      </c>
      <c r="I17" s="37">
        <f t="shared" si="2"/>
        <v>55.89775</v>
      </c>
      <c r="J17" s="39">
        <v>41774</v>
      </c>
      <c r="K17" s="39">
        <f t="shared" si="3"/>
        <v>41774</v>
      </c>
      <c r="L17" s="40">
        <f aca="true" t="shared" si="7" ref="L17:L24">H17/I17</f>
        <v>1</v>
      </c>
      <c r="M17" s="34" t="s">
        <v>22</v>
      </c>
    </row>
    <row r="18" spans="1:13" ht="15.75">
      <c r="A18" s="31">
        <f t="shared" si="5"/>
        <v>11</v>
      </c>
      <c r="B18" s="35" t="s">
        <v>35</v>
      </c>
      <c r="C18" s="36" t="s">
        <v>26</v>
      </c>
      <c r="D18" s="37">
        <f>316979.73/1000</f>
        <v>316.97972999999996</v>
      </c>
      <c r="E18" s="33">
        <v>0</v>
      </c>
      <c r="F18" s="37">
        <f t="shared" si="0"/>
        <v>316.97972999999996</v>
      </c>
      <c r="G18" s="32">
        <v>0</v>
      </c>
      <c r="H18" s="37">
        <f t="shared" si="6"/>
        <v>316.97972999999996</v>
      </c>
      <c r="I18" s="37">
        <f t="shared" si="2"/>
        <v>316.97972999999996</v>
      </c>
      <c r="J18" s="38">
        <v>41823</v>
      </c>
      <c r="K18" s="39">
        <f t="shared" si="3"/>
        <v>41823</v>
      </c>
      <c r="L18" s="40">
        <f t="shared" si="7"/>
        <v>1</v>
      </c>
      <c r="M18" s="34" t="s">
        <v>22</v>
      </c>
    </row>
    <row r="19" spans="1:13" ht="15.75">
      <c r="A19" s="31">
        <f t="shared" si="5"/>
        <v>12</v>
      </c>
      <c r="B19" s="35" t="s">
        <v>36</v>
      </c>
      <c r="C19" s="36" t="s">
        <v>26</v>
      </c>
      <c r="D19" s="37">
        <f>503878.02/1000</f>
        <v>503.87802</v>
      </c>
      <c r="E19" s="33">
        <v>0</v>
      </c>
      <c r="F19" s="37">
        <f t="shared" si="0"/>
        <v>503.87802</v>
      </c>
      <c r="G19" s="32">
        <v>0</v>
      </c>
      <c r="H19" s="37">
        <f t="shared" si="6"/>
        <v>503.87802</v>
      </c>
      <c r="I19" s="37">
        <f t="shared" si="2"/>
        <v>503.87802</v>
      </c>
      <c r="J19" s="38">
        <v>41823</v>
      </c>
      <c r="K19" s="39">
        <f t="shared" si="3"/>
        <v>41823</v>
      </c>
      <c r="L19" s="40">
        <f t="shared" si="7"/>
        <v>1</v>
      </c>
      <c r="M19" s="34" t="s">
        <v>22</v>
      </c>
    </row>
    <row r="20" spans="1:13" ht="15.75">
      <c r="A20" s="31">
        <f t="shared" si="5"/>
        <v>13</v>
      </c>
      <c r="B20" s="35" t="s">
        <v>37</v>
      </c>
      <c r="C20" s="35" t="s">
        <v>26</v>
      </c>
      <c r="D20" s="37">
        <f>483621.62/1000</f>
        <v>483.62162</v>
      </c>
      <c r="E20" s="33">
        <v>0</v>
      </c>
      <c r="F20" s="37">
        <f t="shared" si="0"/>
        <v>483.62162</v>
      </c>
      <c r="G20" s="32">
        <v>0</v>
      </c>
      <c r="H20" s="37">
        <f t="shared" si="6"/>
        <v>483.62162</v>
      </c>
      <c r="I20" s="37">
        <f t="shared" si="2"/>
        <v>483.62162</v>
      </c>
      <c r="J20" s="38">
        <v>41822</v>
      </c>
      <c r="K20" s="39">
        <f t="shared" si="3"/>
        <v>41822</v>
      </c>
      <c r="L20" s="40">
        <f t="shared" si="7"/>
        <v>1</v>
      </c>
      <c r="M20" s="34" t="s">
        <v>22</v>
      </c>
    </row>
    <row r="21" spans="1:13" ht="15.75">
      <c r="A21" s="31">
        <f t="shared" si="5"/>
        <v>14</v>
      </c>
      <c r="B21" s="35" t="s">
        <v>38</v>
      </c>
      <c r="C21" s="36" t="s">
        <v>26</v>
      </c>
      <c r="D21" s="37">
        <f>448157.93/1000</f>
        <v>448.15792999999996</v>
      </c>
      <c r="E21" s="33">
        <v>0</v>
      </c>
      <c r="F21" s="37">
        <f t="shared" si="0"/>
        <v>448.15792999999996</v>
      </c>
      <c r="G21" s="32">
        <v>0</v>
      </c>
      <c r="H21" s="37">
        <f t="shared" si="6"/>
        <v>448.15792999999996</v>
      </c>
      <c r="I21" s="37">
        <f t="shared" si="2"/>
        <v>448.15792999999996</v>
      </c>
      <c r="J21" s="38">
        <v>41822</v>
      </c>
      <c r="K21" s="39">
        <f t="shared" si="3"/>
        <v>41822</v>
      </c>
      <c r="L21" s="40">
        <f t="shared" si="7"/>
        <v>1</v>
      </c>
      <c r="M21" s="34" t="s">
        <v>22</v>
      </c>
    </row>
    <row r="22" spans="1:13" ht="15.75">
      <c r="A22" s="31">
        <f t="shared" si="5"/>
        <v>15</v>
      </c>
      <c r="B22" s="35" t="s">
        <v>39</v>
      </c>
      <c r="C22" s="36" t="s">
        <v>26</v>
      </c>
      <c r="D22" s="37">
        <f>245177.84/1000</f>
        <v>245.17784</v>
      </c>
      <c r="E22" s="33">
        <v>0</v>
      </c>
      <c r="F22" s="37">
        <f t="shared" si="0"/>
        <v>245.17784</v>
      </c>
      <c r="G22" s="32">
        <v>0</v>
      </c>
      <c r="H22" s="37">
        <f t="shared" si="6"/>
        <v>245.17784</v>
      </c>
      <c r="I22" s="37">
        <f t="shared" si="2"/>
        <v>245.17784</v>
      </c>
      <c r="J22" s="38">
        <v>41826</v>
      </c>
      <c r="K22" s="39">
        <f t="shared" si="3"/>
        <v>41826</v>
      </c>
      <c r="L22" s="40">
        <f t="shared" si="7"/>
        <v>1</v>
      </c>
      <c r="M22" s="34" t="s">
        <v>22</v>
      </c>
    </row>
    <row r="23" spans="1:13" ht="15.75">
      <c r="A23" s="31">
        <f t="shared" si="5"/>
        <v>16</v>
      </c>
      <c r="B23" s="35" t="s">
        <v>40</v>
      </c>
      <c r="C23" s="35" t="s">
        <v>30</v>
      </c>
      <c r="D23" s="37">
        <f>1282861.61/1000</f>
        <v>1282.8616100000002</v>
      </c>
      <c r="E23" s="33">
        <v>0</v>
      </c>
      <c r="F23" s="37">
        <f t="shared" si="0"/>
        <v>1282.8616100000002</v>
      </c>
      <c r="G23" s="32">
        <v>0</v>
      </c>
      <c r="H23" s="37">
        <f t="shared" si="6"/>
        <v>1282.8616100000002</v>
      </c>
      <c r="I23" s="37">
        <f t="shared" si="2"/>
        <v>1282.8616100000002</v>
      </c>
      <c r="J23" s="38">
        <v>41861</v>
      </c>
      <c r="K23" s="39">
        <f t="shared" si="3"/>
        <v>41861</v>
      </c>
      <c r="L23" s="40">
        <f t="shared" si="7"/>
        <v>1</v>
      </c>
      <c r="M23" s="34" t="s">
        <v>22</v>
      </c>
    </row>
    <row r="24" spans="1:13" ht="31.5">
      <c r="A24" s="31">
        <f t="shared" si="5"/>
        <v>17</v>
      </c>
      <c r="B24" s="35" t="s">
        <v>41</v>
      </c>
      <c r="C24" s="36" t="s">
        <v>21</v>
      </c>
      <c r="D24" s="37">
        <f>394652.82/1000</f>
        <v>394.65282</v>
      </c>
      <c r="E24" s="33">
        <v>0</v>
      </c>
      <c r="F24" s="37">
        <f t="shared" si="0"/>
        <v>394.65282</v>
      </c>
      <c r="G24" s="32">
        <v>0</v>
      </c>
      <c r="H24" s="37">
        <f t="shared" si="6"/>
        <v>394.65282</v>
      </c>
      <c r="I24" s="37">
        <f t="shared" si="2"/>
        <v>394.65282</v>
      </c>
      <c r="J24" s="38">
        <v>41836</v>
      </c>
      <c r="K24" s="39">
        <f t="shared" si="3"/>
        <v>41836</v>
      </c>
      <c r="L24" s="40">
        <f t="shared" si="7"/>
        <v>1</v>
      </c>
      <c r="M24" s="34" t="s">
        <v>22</v>
      </c>
    </row>
    <row r="25" spans="1:13" ht="31.5">
      <c r="A25" s="31">
        <f t="shared" si="5"/>
        <v>18</v>
      </c>
      <c r="B25" s="35" t="s">
        <v>42</v>
      </c>
      <c r="C25" s="36" t="s">
        <v>21</v>
      </c>
      <c r="D25" s="37">
        <v>80</v>
      </c>
      <c r="E25" s="33">
        <v>0</v>
      </c>
      <c r="F25" s="37">
        <v>80</v>
      </c>
      <c r="G25" s="32">
        <v>0</v>
      </c>
      <c r="H25" s="37">
        <v>80</v>
      </c>
      <c r="I25" s="37">
        <f t="shared" si="2"/>
        <v>80</v>
      </c>
      <c r="J25" s="39">
        <v>41953</v>
      </c>
      <c r="K25" s="39">
        <f t="shared" si="3"/>
        <v>41953</v>
      </c>
      <c r="L25" s="40">
        <v>1</v>
      </c>
      <c r="M25" s="34" t="s">
        <v>22</v>
      </c>
    </row>
    <row r="26" spans="1:13" ht="31.5">
      <c r="A26" s="31">
        <f t="shared" si="5"/>
        <v>19</v>
      </c>
      <c r="B26" s="35" t="s">
        <v>43</v>
      </c>
      <c r="C26" s="36" t="s">
        <v>21</v>
      </c>
      <c r="D26" s="37">
        <f>122500/1000</f>
        <v>122.5</v>
      </c>
      <c r="E26" s="33">
        <v>0</v>
      </c>
      <c r="F26" s="37">
        <f aca="true" t="shared" si="8" ref="F26:F36">D26</f>
        <v>122.5</v>
      </c>
      <c r="G26" s="32">
        <v>0</v>
      </c>
      <c r="H26" s="37">
        <f aca="true" t="shared" si="9" ref="H26:H36">F26</f>
        <v>122.5</v>
      </c>
      <c r="I26" s="37">
        <f t="shared" si="2"/>
        <v>122.5</v>
      </c>
      <c r="J26" s="38">
        <v>41728</v>
      </c>
      <c r="K26" s="39">
        <f t="shared" si="3"/>
        <v>41728</v>
      </c>
      <c r="L26" s="40">
        <f>H26/I26</f>
        <v>1</v>
      </c>
      <c r="M26" s="34" t="s">
        <v>22</v>
      </c>
    </row>
    <row r="27" spans="1:13" ht="31.5">
      <c r="A27" s="31">
        <f t="shared" si="5"/>
        <v>20</v>
      </c>
      <c r="B27" s="35" t="s">
        <v>44</v>
      </c>
      <c r="C27" s="36" t="s">
        <v>21</v>
      </c>
      <c r="D27" s="37">
        <f>122500/1000</f>
        <v>122.5</v>
      </c>
      <c r="E27" s="33">
        <v>0</v>
      </c>
      <c r="F27" s="37">
        <f t="shared" si="8"/>
        <v>122.5</v>
      </c>
      <c r="G27" s="32">
        <v>0</v>
      </c>
      <c r="H27" s="37">
        <f t="shared" si="9"/>
        <v>122.5</v>
      </c>
      <c r="I27" s="37">
        <f t="shared" si="2"/>
        <v>122.5</v>
      </c>
      <c r="J27" s="38">
        <v>41728</v>
      </c>
      <c r="K27" s="39">
        <f t="shared" si="3"/>
        <v>41728</v>
      </c>
      <c r="L27" s="40">
        <f>H27/I27</f>
        <v>1</v>
      </c>
      <c r="M27" s="34" t="s">
        <v>22</v>
      </c>
    </row>
    <row r="28" spans="1:13" ht="15.75">
      <c r="A28" s="31">
        <f t="shared" si="5"/>
        <v>21</v>
      </c>
      <c r="B28" s="35" t="s">
        <v>45</v>
      </c>
      <c r="C28" s="35" t="s">
        <v>30</v>
      </c>
      <c r="D28" s="37">
        <f>574452.67/1000</f>
        <v>574.45267</v>
      </c>
      <c r="E28" s="33">
        <v>0</v>
      </c>
      <c r="F28" s="37">
        <f t="shared" si="8"/>
        <v>574.45267</v>
      </c>
      <c r="G28" s="32">
        <v>0</v>
      </c>
      <c r="H28" s="37">
        <f t="shared" si="9"/>
        <v>574.45267</v>
      </c>
      <c r="I28" s="37">
        <f t="shared" si="2"/>
        <v>574.45267</v>
      </c>
      <c r="J28" s="39">
        <v>41836</v>
      </c>
      <c r="K28" s="39">
        <f t="shared" si="3"/>
        <v>41836</v>
      </c>
      <c r="L28" s="40">
        <v>1</v>
      </c>
      <c r="M28" s="34" t="s">
        <v>22</v>
      </c>
    </row>
    <row r="29" spans="1:13" ht="31.5">
      <c r="A29" s="31">
        <f t="shared" si="5"/>
        <v>22</v>
      </c>
      <c r="B29" s="35" t="s">
        <v>46</v>
      </c>
      <c r="C29" s="36" t="s">
        <v>21</v>
      </c>
      <c r="D29" s="37">
        <f>145000/100</f>
        <v>1450</v>
      </c>
      <c r="E29" s="33">
        <v>0</v>
      </c>
      <c r="F29" s="37">
        <f t="shared" si="8"/>
        <v>1450</v>
      </c>
      <c r="G29" s="32">
        <v>0</v>
      </c>
      <c r="H29" s="37">
        <f t="shared" si="9"/>
        <v>1450</v>
      </c>
      <c r="I29" s="37">
        <f t="shared" si="2"/>
        <v>1450</v>
      </c>
      <c r="J29" s="39">
        <v>41895</v>
      </c>
      <c r="K29" s="39">
        <f t="shared" si="3"/>
        <v>41895</v>
      </c>
      <c r="L29" s="40">
        <f>H29/I29</f>
        <v>1</v>
      </c>
      <c r="M29" s="34" t="s">
        <v>22</v>
      </c>
    </row>
    <row r="30" spans="1:13" ht="31.5">
      <c r="A30" s="31">
        <f t="shared" si="5"/>
        <v>23</v>
      </c>
      <c r="B30" s="35" t="s">
        <v>47</v>
      </c>
      <c r="C30" s="36" t="s">
        <v>21</v>
      </c>
      <c r="D30" s="37">
        <f>145000/1000</f>
        <v>145</v>
      </c>
      <c r="E30" s="33">
        <v>0</v>
      </c>
      <c r="F30" s="37">
        <f t="shared" si="8"/>
        <v>145</v>
      </c>
      <c r="G30" s="32">
        <v>0</v>
      </c>
      <c r="H30" s="37">
        <f t="shared" si="9"/>
        <v>145</v>
      </c>
      <c r="I30" s="37">
        <f t="shared" si="2"/>
        <v>145</v>
      </c>
      <c r="J30" s="39">
        <v>41895</v>
      </c>
      <c r="K30" s="39">
        <f t="shared" si="3"/>
        <v>41895</v>
      </c>
      <c r="L30" s="40">
        <f>H30/I30</f>
        <v>1</v>
      </c>
      <c r="M30" s="34" t="s">
        <v>22</v>
      </c>
    </row>
    <row r="31" spans="1:13" ht="31.5">
      <c r="A31" s="31">
        <f t="shared" si="5"/>
        <v>24</v>
      </c>
      <c r="B31" s="43" t="s">
        <v>48</v>
      </c>
      <c r="C31" s="36" t="s">
        <v>21</v>
      </c>
      <c r="D31" s="37">
        <f>145000/1000</f>
        <v>145</v>
      </c>
      <c r="E31" s="33">
        <v>0</v>
      </c>
      <c r="F31" s="37">
        <f t="shared" si="8"/>
        <v>145</v>
      </c>
      <c r="G31" s="32">
        <v>0</v>
      </c>
      <c r="H31" s="37">
        <f t="shared" si="9"/>
        <v>145</v>
      </c>
      <c r="I31" s="37">
        <f t="shared" si="2"/>
        <v>145</v>
      </c>
      <c r="J31" s="39">
        <v>41895</v>
      </c>
      <c r="K31" s="39">
        <f t="shared" si="3"/>
        <v>41895</v>
      </c>
      <c r="L31" s="40">
        <f>H31/I31</f>
        <v>1</v>
      </c>
      <c r="M31" s="34" t="s">
        <v>22</v>
      </c>
    </row>
    <row r="32" spans="1:13" ht="31.5">
      <c r="A32" s="31">
        <f t="shared" si="5"/>
        <v>25</v>
      </c>
      <c r="B32" s="43" t="s">
        <v>49</v>
      </c>
      <c r="C32" s="36" t="s">
        <v>21</v>
      </c>
      <c r="D32" s="37">
        <f>145000/1000</f>
        <v>145</v>
      </c>
      <c r="E32" s="33">
        <v>0</v>
      </c>
      <c r="F32" s="37">
        <f t="shared" si="8"/>
        <v>145</v>
      </c>
      <c r="G32" s="32">
        <v>0</v>
      </c>
      <c r="H32" s="37">
        <f t="shared" si="9"/>
        <v>145</v>
      </c>
      <c r="I32" s="37">
        <f t="shared" si="2"/>
        <v>145</v>
      </c>
      <c r="J32" s="39">
        <v>41895</v>
      </c>
      <c r="K32" s="39">
        <f t="shared" si="3"/>
        <v>41895</v>
      </c>
      <c r="L32" s="40">
        <f>H32/I32</f>
        <v>1</v>
      </c>
      <c r="M32" s="34" t="s">
        <v>22</v>
      </c>
    </row>
    <row r="33" spans="1:13" ht="15.75">
      <c r="A33" s="31">
        <f t="shared" si="5"/>
        <v>26</v>
      </c>
      <c r="B33" s="43" t="s">
        <v>50</v>
      </c>
      <c r="C33" s="35" t="s">
        <v>30</v>
      </c>
      <c r="D33" s="37">
        <f>705075.75/1000</f>
        <v>705.07575</v>
      </c>
      <c r="E33" s="33">
        <v>0</v>
      </c>
      <c r="F33" s="37">
        <f t="shared" si="8"/>
        <v>705.07575</v>
      </c>
      <c r="G33" s="32">
        <v>0</v>
      </c>
      <c r="H33" s="37">
        <f t="shared" si="9"/>
        <v>705.07575</v>
      </c>
      <c r="I33" s="45">
        <f t="shared" si="2"/>
        <v>705.07575</v>
      </c>
      <c r="J33" s="38">
        <v>41930</v>
      </c>
      <c r="K33" s="39">
        <f t="shared" si="3"/>
        <v>41930</v>
      </c>
      <c r="L33" s="40">
        <v>1</v>
      </c>
      <c r="M33" s="34" t="s">
        <v>22</v>
      </c>
    </row>
    <row r="34" spans="1:13" ht="15.75">
      <c r="A34" s="31">
        <f t="shared" si="5"/>
        <v>27</v>
      </c>
      <c r="B34" s="43" t="s">
        <v>51</v>
      </c>
      <c r="C34" s="36" t="s">
        <v>30</v>
      </c>
      <c r="D34" s="37">
        <f>1075298.64/1000</f>
        <v>1075.29864</v>
      </c>
      <c r="E34" s="33">
        <v>0</v>
      </c>
      <c r="F34" s="37">
        <f t="shared" si="8"/>
        <v>1075.29864</v>
      </c>
      <c r="G34" s="32">
        <v>0</v>
      </c>
      <c r="H34" s="37">
        <f t="shared" si="9"/>
        <v>1075.29864</v>
      </c>
      <c r="I34" s="45">
        <f>F34</f>
        <v>1075.29864</v>
      </c>
      <c r="J34" s="46">
        <v>41911</v>
      </c>
      <c r="K34" s="39">
        <f t="shared" si="3"/>
        <v>41911</v>
      </c>
      <c r="L34" s="40">
        <f>H34/I34</f>
        <v>1</v>
      </c>
      <c r="M34" s="34" t="s">
        <v>22</v>
      </c>
    </row>
    <row r="35" spans="1:13" ht="15.75">
      <c r="A35" s="31">
        <f t="shared" si="5"/>
        <v>28</v>
      </c>
      <c r="B35" s="36" t="s">
        <v>52</v>
      </c>
      <c r="C35" s="36" t="s">
        <v>30</v>
      </c>
      <c r="D35" s="37">
        <f>916686.45/1000</f>
        <v>916.6864499999999</v>
      </c>
      <c r="E35" s="33">
        <v>0</v>
      </c>
      <c r="F35" s="37">
        <f t="shared" si="8"/>
        <v>916.6864499999999</v>
      </c>
      <c r="G35" s="32">
        <v>0</v>
      </c>
      <c r="H35" s="37">
        <f t="shared" si="9"/>
        <v>916.6864499999999</v>
      </c>
      <c r="I35" s="37">
        <f>H35</f>
        <v>916.6864499999999</v>
      </c>
      <c r="J35" s="44">
        <v>41969</v>
      </c>
      <c r="K35" s="39">
        <f t="shared" si="3"/>
        <v>41969</v>
      </c>
      <c r="L35" s="40">
        <v>1</v>
      </c>
      <c r="M35" s="34" t="s">
        <v>22</v>
      </c>
    </row>
    <row r="36" spans="1:13" ht="31.5">
      <c r="A36" s="31">
        <f t="shared" si="5"/>
        <v>29</v>
      </c>
      <c r="B36" s="47" t="s">
        <v>53</v>
      </c>
      <c r="C36" s="43" t="s">
        <v>21</v>
      </c>
      <c r="D36" s="28">
        <v>99.98</v>
      </c>
      <c r="E36" s="48"/>
      <c r="F36" s="28">
        <f t="shared" si="8"/>
        <v>99.98</v>
      </c>
      <c r="G36" s="48"/>
      <c r="H36" s="28">
        <f t="shared" si="9"/>
        <v>99.98</v>
      </c>
      <c r="I36" s="48"/>
      <c r="J36" s="49">
        <v>41974</v>
      </c>
      <c r="K36" s="49">
        <v>41974</v>
      </c>
      <c r="L36" s="50">
        <v>1</v>
      </c>
      <c r="M36" s="51" t="s">
        <v>22</v>
      </c>
    </row>
    <row r="37" spans="1:13" ht="15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</sheetData>
  <sheetProtection/>
  <mergeCells count="13">
    <mergeCell ref="D4:G4"/>
    <mergeCell ref="H4:H5"/>
    <mergeCell ref="I4:I5"/>
    <mergeCell ref="A1:M1"/>
    <mergeCell ref="A3:A6"/>
    <mergeCell ref="B3:B6"/>
    <mergeCell ref="C3:C6"/>
    <mergeCell ref="D3:G3"/>
    <mergeCell ref="H3:I3"/>
    <mergeCell ref="J3:J5"/>
    <mergeCell ref="K3:K5"/>
    <mergeCell ref="L3:L5"/>
    <mergeCell ref="M3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Полянина Александра Александровна</dc:creator>
  <cp:keywords/>
  <dc:description/>
  <cp:lastModifiedBy>Полянина Александра Александровна</cp:lastModifiedBy>
  <dcterms:created xsi:type="dcterms:W3CDTF">2015-03-19T12:54:02Z</dcterms:created>
  <dcterms:modified xsi:type="dcterms:W3CDTF">2015-03-19T12:54:35Z</dcterms:modified>
  <cp:category/>
  <cp:version/>
  <cp:contentType/>
  <cp:contentStatus/>
</cp:coreProperties>
</file>