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5"/>
  </bookViews>
  <sheets>
    <sheet name="Показатель 1" sheetId="1" r:id="rId1"/>
    <sheet name="Показатель 2" sheetId="2" r:id="rId2"/>
    <sheet name="Показатель 3" sheetId="3" r:id="rId3"/>
    <sheet name="Показатель 4" sheetId="4" r:id="rId4"/>
    <sheet name="Показатель 5" sheetId="5" r:id="rId5"/>
    <sheet name="Рейтинг ГАБС" sheetId="6" r:id="rId6"/>
  </sheets>
  <definedNames/>
  <calcPr fullCalcOnLoad="1"/>
</workbook>
</file>

<file path=xl/sharedStrings.xml><?xml version="1.0" encoding="utf-8"?>
<sst xmlns="http://schemas.openxmlformats.org/spreadsheetml/2006/main" count="186" uniqueCount="54">
  <si>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</si>
  <si>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</si>
  <si>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</si>
  <si>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</si>
  <si>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</si>
  <si>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</si>
  <si>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</si>
  <si>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</si>
  <si>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</si>
  <si>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</si>
  <si>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</si>
  <si>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</si>
  <si>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</si>
  <si>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</si>
  <si>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</si>
  <si>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</si>
  <si>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</si>
  <si>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</si>
  <si>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</si>
  <si>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</si>
  <si>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</si>
  <si>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</si>
  <si>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</si>
  <si>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</si>
  <si>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 xml:space="preserve">8.2 Иски о возмещении ущерба (в количественном выражении)
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</si>
  <si>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</si>
  <si>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</si>
  <si>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</si>
  <si>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</si>
  <si>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>2. Исполнение бюджета по расходам</t>
  </si>
  <si>
    <t>1.6.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</si>
  <si>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2.1. Доля просроченной кредиторской
задолженности в расходах ГАБС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</si>
  <si>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</si>
  <si>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</si>
  <si>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</si>
  <si>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</si>
  <si>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</si>
  <si>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</si>
  <si>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</si>
  <si>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</si>
  <si>
    <t>8.1 Иски о возмещении ущерба (в денежном выражении)</t>
  </si>
  <si>
    <t>Контроль и аудит</t>
  </si>
  <si>
    <t xml:space="preserve">осуществляемого главными администраторами средств местного бюджета ЗАТО Александровск,                                                                 </t>
  </si>
  <si>
    <t>за 9 месяцев 2021 года</t>
  </si>
  <si>
    <t>2.5.Доля просроченной 2кредиторской задолженности в расходах муниципальных казенных, муниципальных бюджетных и муниципальных автономных учреждений</t>
  </si>
  <si>
    <t xml:space="preserve">3.4.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</si>
  <si>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3.5. Качество правовой базы главного администратора доходов местного бюджета по администрированию доходов</t>
  </si>
  <si>
    <t xml:space="preserve">        4. Контроль и аудит</t>
  </si>
  <si>
    <t xml:space="preserve">4.1.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</si>
  <si>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 xml:space="preserve">4.2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</si>
  <si>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>4.3. Качество организации внутреннего финансового аудита</t>
  </si>
  <si>
    <t>5. Исполнение судебных актов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</si>
  <si>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за 9 месяцев 2021 года</t>
  </si>
  <si>
    <t xml:space="preserve">Средний уровень качества                                  финансового менеджмента, %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</si>
</sst>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33" borderId="11" xfId="0" applyFont="1" applyFill="1" applyBorder="1" applyAlignment="1">
      <alignment horizontal="center" wrapText="1"/>
    </xf>
    <xf numFmtId="165" fontId="52" fillId="33" borderId="11" xfId="0" applyNumberFormat="1" applyFont="1" applyFill="1" applyBorder="1" applyAlignment="1">
      <alignment/>
    </xf>
    <xf numFmtId="0" fontId="51" fillId="33" borderId="12" xfId="0" applyFont="1" applyFill="1" applyBorder="1" applyAlignment="1">
      <alignment horizontal="center" wrapText="1"/>
    </xf>
    <xf numFmtId="165" fontId="52" fillId="33" borderId="1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53" fillId="0" borderId="0" xfId="0" applyFont="1" applyAlignment="1">
      <alignment/>
    </xf>
    <xf numFmtId="165" fontId="52" fillId="33" borderId="12" xfId="0" applyNumberFormat="1" applyFont="1" applyFill="1" applyBorder="1" applyAlignment="1">
      <alignment horizontal="right" vertical="center"/>
    </xf>
    <xf numFmtId="0" fontId="52" fillId="0" borderId="0" xfId="0" applyFont="1" applyAlignment="1">
      <alignment/>
    </xf>
    <xf numFmtId="166" fontId="52" fillId="33" borderId="12" xfId="0" applyNumberFormat="1" applyFont="1" applyFill="1" applyBorder="1" applyAlignment="1">
      <alignment/>
    </xf>
    <xf numFmtId="166" fontId="52" fillId="33" borderId="12" xfId="0" applyNumberFormat="1" applyFont="1" applyFill="1" applyBorder="1" applyAlignment="1">
      <alignment horizontal="right"/>
    </xf>
    <xf numFmtId="166" fontId="52" fillId="33" borderId="11" xfId="0" applyNumberFormat="1" applyFont="1" applyFill="1" applyBorder="1" applyAlignment="1">
      <alignment/>
    </xf>
    <xf numFmtId="166" fontId="52" fillId="33" borderId="11" xfId="0" applyNumberFormat="1" applyFont="1" applyFill="1" applyBorder="1" applyAlignment="1">
      <alignment horizontal="right"/>
    </xf>
    <xf numFmtId="165" fontId="52" fillId="33" borderId="12" xfId="0" applyNumberFormat="1" applyFont="1" applyFill="1" applyBorder="1" applyAlignment="1">
      <alignment horizontal="right"/>
    </xf>
    <xf numFmtId="165" fontId="50" fillId="33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52" fillId="0" borderId="0" xfId="0" applyNumberFormat="1" applyFont="1" applyAlignment="1">
      <alignment/>
    </xf>
    <xf numFmtId="0" fontId="0" fillId="0" borderId="0" xfId="0" applyFont="1" applyAlignment="1">
      <alignment/>
    </xf>
    <xf numFmtId="4" fontId="52" fillId="33" borderId="12" xfId="0" applyNumberFormat="1" applyFont="1" applyFill="1" applyBorder="1" applyAlignment="1">
      <alignment horizontal="right"/>
    </xf>
    <xf numFmtId="2" fontId="52" fillId="33" borderId="11" xfId="0" applyNumberFormat="1" applyFont="1" applyFill="1" applyBorder="1" applyAlignment="1">
      <alignment/>
    </xf>
    <xf numFmtId="2" fontId="52" fillId="33" borderId="12" xfId="0" applyNumberFormat="1" applyFont="1" applyFill="1" applyBorder="1" applyAlignment="1">
      <alignment/>
    </xf>
    <xf numFmtId="2" fontId="52" fillId="33" borderId="12" xfId="0" applyNumberFormat="1" applyFont="1" applyFill="1" applyBorder="1" applyAlignment="1">
      <alignment horizontal="right" vertical="center"/>
    </xf>
    <xf numFmtId="4" fontId="52" fillId="33" borderId="11" xfId="0" applyNumberFormat="1" applyFont="1" applyFill="1" applyBorder="1" applyAlignment="1">
      <alignment horizontal="right"/>
    </xf>
    <xf numFmtId="2" fontId="52" fillId="33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50" fillId="33" borderId="11" xfId="0" applyNumberFormat="1" applyFont="1" applyFill="1" applyBorder="1" applyAlignment="1">
      <alignment wrapText="1"/>
    </xf>
    <xf numFmtId="0" fontId="52" fillId="8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49" fontId="54" fillId="2" borderId="13" xfId="0" applyNumberFormat="1" applyFont="1" applyFill="1" applyBorder="1" applyAlignment="1">
      <alignment horizontal="center" vertical="center" wrapText="1"/>
    </xf>
    <xf numFmtId="0" fontId="9" fillId="2" borderId="13" xfId="42" applyNumberFormat="1" applyFont="1" applyFill="1" applyBorder="1" applyAlignment="1" applyProtection="1">
      <alignment horizontal="center" vertical="center" wrapText="1"/>
      <protection locked="0"/>
    </xf>
    <xf numFmtId="4" fontId="52" fillId="33" borderId="14" xfId="0" applyNumberFormat="1" applyFont="1" applyFill="1" applyBorder="1" applyAlignment="1">
      <alignment horizontal="right"/>
    </xf>
    <xf numFmtId="166" fontId="52" fillId="33" borderId="14" xfId="0" applyNumberFormat="1" applyFont="1" applyFill="1" applyBorder="1" applyAlignment="1">
      <alignment horizontal="right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left" wrapText="1"/>
    </xf>
    <xf numFmtId="2" fontId="52" fillId="33" borderId="14" xfId="0" applyNumberFormat="1" applyFont="1" applyFill="1" applyBorder="1" applyAlignment="1">
      <alignment/>
    </xf>
    <xf numFmtId="165" fontId="52" fillId="33" borderId="14" xfId="0" applyNumberFormat="1" applyFont="1" applyFill="1" applyBorder="1" applyAlignment="1">
      <alignment/>
    </xf>
    <xf numFmtId="165" fontId="52" fillId="33" borderId="14" xfId="0" applyNumberFormat="1" applyFont="1" applyFill="1" applyBorder="1" applyAlignment="1">
      <alignment horizontal="right"/>
    </xf>
    <xf numFmtId="2" fontId="52" fillId="33" borderId="11" xfId="0" applyNumberFormat="1" applyFont="1" applyFill="1" applyBorder="1" applyAlignment="1">
      <alignment horizontal="right"/>
    </xf>
    <xf numFmtId="165" fontId="52" fillId="33" borderId="11" xfId="0" applyNumberFormat="1" applyFont="1" applyFill="1" applyBorder="1" applyAlignment="1">
      <alignment horizontal="right"/>
    </xf>
    <xf numFmtId="166" fontId="52" fillId="33" borderId="17" xfId="0" applyNumberFormat="1" applyFont="1" applyFill="1" applyBorder="1" applyAlignment="1">
      <alignment horizontal="right"/>
    </xf>
    <xf numFmtId="4" fontId="52" fillId="33" borderId="17" xfId="0" applyNumberFormat="1" applyFont="1" applyFill="1" applyBorder="1" applyAlignment="1">
      <alignment horizontal="right"/>
    </xf>
    <xf numFmtId="0" fontId="15" fillId="0" borderId="0" xfId="42" applyNumberFormat="1" applyFont="1" applyFill="1" applyBorder="1" applyAlignment="1" applyProtection="1">
      <alignment horizontal="center"/>
      <protection locked="0"/>
    </xf>
    <xf numFmtId="0" fontId="52" fillId="34" borderId="13" xfId="0" applyFont="1" applyFill="1" applyBorder="1" applyAlignment="1">
      <alignment horizontal="center" vertical="center" wrapText="1"/>
    </xf>
    <xf numFmtId="165" fontId="52" fillId="34" borderId="11" xfId="0" applyNumberFormat="1" applyFont="1" applyFill="1" applyBorder="1" applyAlignment="1">
      <alignment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165" fontId="52" fillId="34" borderId="19" xfId="0" applyNumberFormat="1" applyFont="1" applyFill="1" applyBorder="1" applyAlignment="1">
      <alignment vertical="center"/>
    </xf>
    <xf numFmtId="165" fontId="52" fillId="34" borderId="15" xfId="0" applyNumberFormat="1" applyFont="1" applyFill="1" applyBorder="1" applyAlignment="1">
      <alignment vertical="center"/>
    </xf>
    <xf numFmtId="165" fontId="52" fillId="34" borderId="20" xfId="0" applyNumberFormat="1" applyFont="1" applyFill="1" applyBorder="1" applyAlignment="1">
      <alignment vertical="center"/>
    </xf>
    <xf numFmtId="165" fontId="52" fillId="34" borderId="21" xfId="0" applyNumberFormat="1" applyFont="1" applyFill="1" applyBorder="1" applyAlignment="1">
      <alignment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1" fontId="55" fillId="35" borderId="23" xfId="0" applyNumberFormat="1" applyFont="1" applyFill="1" applyBorder="1" applyAlignment="1">
      <alignment horizontal="center" vertical="center" wrapText="1"/>
    </xf>
    <xf numFmtId="165" fontId="52" fillId="34" borderId="23" xfId="0" applyNumberFormat="1" applyFont="1" applyFill="1" applyBorder="1" applyAlignment="1">
      <alignment vertical="center"/>
    </xf>
    <xf numFmtId="165" fontId="52" fillId="34" borderId="24" xfId="0" applyNumberFormat="1" applyFont="1" applyFill="1" applyBorder="1" applyAlignment="1">
      <alignment vertical="center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1" fontId="55" fillId="36" borderId="27" xfId="0" applyNumberFormat="1" applyFont="1" applyFill="1" applyBorder="1" applyAlignment="1">
      <alignment horizontal="center" vertical="center" wrapText="1"/>
    </xf>
    <xf numFmtId="165" fontId="52" fillId="34" borderId="26" xfId="0" applyNumberFormat="1" applyFont="1" applyFill="1" applyBorder="1" applyAlignment="1">
      <alignment vertical="center"/>
    </xf>
    <xf numFmtId="165" fontId="52" fillId="34" borderId="28" xfId="0" applyNumberFormat="1" applyFont="1" applyFill="1" applyBorder="1" applyAlignment="1">
      <alignment vertical="center"/>
    </xf>
    <xf numFmtId="0" fontId="55" fillId="34" borderId="29" xfId="0" applyFont="1" applyFill="1" applyBorder="1" applyAlignment="1">
      <alignment horizontal="center" vertical="center" wrapText="1"/>
    </xf>
    <xf numFmtId="165" fontId="50" fillId="37" borderId="30" xfId="0" applyNumberFormat="1" applyFont="1" applyFill="1" applyBorder="1" applyAlignment="1">
      <alignment vertical="center"/>
    </xf>
    <xf numFmtId="165" fontId="50" fillId="37" borderId="31" xfId="0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 horizontal="center" wrapText="1"/>
    </xf>
    <xf numFmtId="165" fontId="50" fillId="33" borderId="19" xfId="0" applyNumberFormat="1" applyFont="1" applyFill="1" applyBorder="1" applyAlignment="1">
      <alignment/>
    </xf>
    <xf numFmtId="0" fontId="51" fillId="33" borderId="32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left" wrapText="1"/>
    </xf>
    <xf numFmtId="165" fontId="50" fillId="33" borderId="21" xfId="0" applyNumberFormat="1" applyFont="1" applyFill="1" applyBorder="1" applyAlignment="1">
      <alignment/>
    </xf>
    <xf numFmtId="2" fontId="52" fillId="33" borderId="27" xfId="0" applyNumberFormat="1" applyFont="1" applyFill="1" applyBorder="1" applyAlignment="1">
      <alignment horizontal="right"/>
    </xf>
    <xf numFmtId="165" fontId="52" fillId="33" borderId="26" xfId="0" applyNumberFormat="1" applyFont="1" applyFill="1" applyBorder="1" applyAlignment="1">
      <alignment/>
    </xf>
    <xf numFmtId="165" fontId="52" fillId="33" borderId="27" xfId="0" applyNumberFormat="1" applyFont="1" applyFill="1" applyBorder="1" applyAlignment="1">
      <alignment horizontal="right"/>
    </xf>
    <xf numFmtId="165" fontId="52" fillId="33" borderId="27" xfId="0" applyNumberFormat="1" applyFont="1" applyFill="1" applyBorder="1" applyAlignment="1">
      <alignment/>
    </xf>
    <xf numFmtId="165" fontId="52" fillId="34" borderId="11" xfId="0" applyNumberFormat="1" applyFont="1" applyFill="1" applyBorder="1" applyAlignment="1">
      <alignment horizontal="center" vertical="center"/>
    </xf>
    <xf numFmtId="1" fontId="55" fillId="36" borderId="23" xfId="0" applyNumberFormat="1" applyFont="1" applyFill="1" applyBorder="1" applyAlignment="1">
      <alignment horizontal="center" vertical="center" wrapText="1"/>
    </xf>
    <xf numFmtId="1" fontId="55" fillId="36" borderId="12" xfId="0" applyNumberFormat="1" applyFont="1" applyFill="1" applyBorder="1" applyAlignment="1">
      <alignment horizontal="center" vertical="center" wrapText="1"/>
    </xf>
    <xf numFmtId="1" fontId="55" fillId="38" borderId="27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7" fillId="0" borderId="0" xfId="0" applyNumberFormat="1" applyFont="1" applyAlignment="1">
      <alignment/>
    </xf>
    <xf numFmtId="165" fontId="50" fillId="37" borderId="30" xfId="0" applyNumberFormat="1" applyFont="1" applyFill="1" applyBorder="1" applyAlignment="1">
      <alignment horizontal="center" vertical="center"/>
    </xf>
    <xf numFmtId="165" fontId="52" fillId="34" borderId="23" xfId="0" applyNumberFormat="1" applyFont="1" applyFill="1" applyBorder="1" applyAlignment="1">
      <alignment horizontal="center" vertical="center"/>
    </xf>
    <xf numFmtId="165" fontId="52" fillId="34" borderId="26" xfId="0" applyNumberFormat="1" applyFont="1" applyFill="1" applyBorder="1" applyAlignment="1">
      <alignment horizontal="center" vertical="center"/>
    </xf>
    <xf numFmtId="0" fontId="15" fillId="0" borderId="0" xfId="42" applyNumberFormat="1" applyFont="1" applyFill="1" applyBorder="1" applyAlignment="1" applyProtection="1">
      <alignment horizontal="center"/>
      <protection locked="0"/>
    </xf>
    <xf numFmtId="49" fontId="56" fillId="2" borderId="33" xfId="0" applyNumberFormat="1" applyFont="1" applyFill="1" applyBorder="1" applyAlignment="1">
      <alignment horizontal="center" vertical="center" wrapText="1"/>
    </xf>
    <xf numFmtId="49" fontId="56" fillId="2" borderId="31" xfId="0" applyNumberFormat="1" applyFont="1" applyFill="1" applyBorder="1" applyAlignment="1">
      <alignment horizontal="center" vertical="center"/>
    </xf>
    <xf numFmtId="49" fontId="52" fillId="8" borderId="33" xfId="0" applyNumberFormat="1" applyFont="1" applyFill="1" applyBorder="1" applyAlignment="1">
      <alignment horizontal="center" vertical="center" wrapText="1"/>
    </xf>
    <xf numFmtId="49" fontId="52" fillId="8" borderId="30" xfId="0" applyNumberFormat="1" applyFont="1" applyFill="1" applyBorder="1" applyAlignment="1">
      <alignment horizontal="center" vertical="center" wrapText="1"/>
    </xf>
    <xf numFmtId="49" fontId="52" fillId="8" borderId="31" xfId="0" applyNumberFormat="1" applyFont="1" applyFill="1" applyBorder="1" applyAlignment="1">
      <alignment horizontal="center" vertical="center" wrapText="1"/>
    </xf>
    <xf numFmtId="0" fontId="57" fillId="2" borderId="13" xfId="0" applyNumberFormat="1" applyFont="1" applyFill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/>
      <protection locked="0"/>
    </xf>
    <xf numFmtId="0" fontId="56" fillId="2" borderId="33" xfId="0" applyNumberFormat="1" applyFont="1" applyFill="1" applyBorder="1" applyAlignment="1">
      <alignment horizontal="center" vertical="center" wrapText="1"/>
    </xf>
    <xf numFmtId="0" fontId="56" fillId="2" borderId="31" xfId="0" applyNumberFormat="1" applyFont="1" applyFill="1" applyBorder="1" applyAlignment="1">
      <alignment horizontal="center" vertical="center"/>
    </xf>
    <xf numFmtId="2" fontId="56" fillId="2" borderId="33" xfId="0" applyNumberFormat="1" applyFont="1" applyFill="1" applyBorder="1" applyAlignment="1">
      <alignment horizontal="center" vertical="center" wrapText="1"/>
    </xf>
    <xf numFmtId="2" fontId="56" fillId="2" borderId="31" xfId="0" applyNumberFormat="1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4" fontId="52" fillId="8" borderId="30" xfId="0" applyNumberFormat="1" applyFont="1" applyFill="1" applyBorder="1" applyAlignment="1">
      <alignment horizontal="center"/>
    </xf>
    <xf numFmtId="4" fontId="52" fillId="8" borderId="31" xfId="0" applyNumberFormat="1" applyFont="1" applyFill="1" applyBorder="1" applyAlignment="1">
      <alignment horizontal="center"/>
    </xf>
    <xf numFmtId="49" fontId="56" fillId="2" borderId="3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4" fontId="52" fillId="8" borderId="33" xfId="0" applyNumberFormat="1" applyFont="1" applyFill="1" applyBorder="1" applyAlignment="1">
      <alignment horizontal="center"/>
    </xf>
    <xf numFmtId="0" fontId="12" fillId="2" borderId="34" xfId="42" applyNumberFormat="1" applyFont="1" applyFill="1" applyBorder="1" applyAlignment="1" applyProtection="1">
      <alignment horizontal="center" vertical="center" wrapText="1"/>
      <protection locked="0"/>
    </xf>
    <xf numFmtId="0" fontId="12" fillId="2" borderId="35" xfId="42" applyNumberFormat="1" applyFont="1" applyFill="1" applyBorder="1" applyAlignment="1" applyProtection="1">
      <alignment horizontal="center" vertical="center" wrapText="1"/>
      <protection locked="0"/>
    </xf>
    <xf numFmtId="0" fontId="54" fillId="2" borderId="34" xfId="0" applyFont="1" applyFill="1" applyBorder="1" applyAlignment="1">
      <alignment horizontal="center" vertical="center" wrapText="1"/>
    </xf>
    <xf numFmtId="0" fontId="54" fillId="2" borderId="35" xfId="0" applyFont="1" applyFill="1" applyBorder="1" applyAlignment="1">
      <alignment horizontal="center" vertical="center" wrapText="1"/>
    </xf>
    <xf numFmtId="2" fontId="52" fillId="8" borderId="33" xfId="0" applyNumberFormat="1" applyFont="1" applyFill="1" applyBorder="1" applyAlignment="1">
      <alignment horizontal="center"/>
    </xf>
    <xf numFmtId="2" fontId="52" fillId="8" borderId="30" xfId="0" applyNumberFormat="1" applyFont="1" applyFill="1" applyBorder="1" applyAlignment="1">
      <alignment horizontal="center"/>
    </xf>
    <xf numFmtId="2" fontId="52" fillId="8" borderId="31" xfId="0" applyNumberFormat="1" applyFont="1" applyFill="1" applyBorder="1" applyAlignment="1">
      <alignment horizontal="center"/>
    </xf>
    <xf numFmtId="49" fontId="54" fillId="2" borderId="33" xfId="0" applyNumberFormat="1" applyFont="1" applyFill="1" applyBorder="1" applyAlignment="1">
      <alignment horizontal="center" vertical="center" wrapText="1"/>
    </xf>
    <xf numFmtId="49" fontId="54" fillId="2" borderId="31" xfId="0" applyNumberFormat="1" applyFont="1" applyFill="1" applyBorder="1" applyAlignment="1">
      <alignment horizontal="center" vertical="center" wrapText="1"/>
    </xf>
    <xf numFmtId="0" fontId="58" fillId="37" borderId="33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1" fontId="59" fillId="2" borderId="33" xfId="0" applyNumberFormat="1" applyFont="1" applyFill="1" applyBorder="1" applyAlignment="1">
      <alignment horizontal="center" vertical="center" wrapText="1"/>
    </xf>
    <xf numFmtId="1" fontId="59" fillId="2" borderId="30" xfId="0" applyNumberFormat="1" applyFont="1" applyFill="1" applyBorder="1" applyAlignment="1">
      <alignment horizontal="center" vertical="center" wrapText="1"/>
    </xf>
    <xf numFmtId="1" fontId="59" fillId="2" borderId="3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50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9.7109375" style="0" customWidth="1"/>
    <col min="2" max="2" width="47.140625" style="0" customWidth="1"/>
    <col min="3" max="3" width="11.140625" style="0" customWidth="1"/>
    <col min="4" max="4" width="11.57421875" style="0" customWidth="1"/>
    <col min="5" max="5" width="10.57421875" style="0" customWidth="1"/>
    <col min="6" max="6" width="11.00390625" style="0" customWidth="1"/>
    <col min="7" max="7" width="10.140625" style="0" customWidth="1"/>
    <col min="8" max="8" width="11.57421875" style="0" customWidth="1"/>
    <col min="9" max="9" width="10.28125" style="0" customWidth="1"/>
    <col min="10" max="10" width="12.28125" style="0" customWidth="1"/>
    <col min="11" max="11" width="10.421875" style="0" customWidth="1"/>
    <col min="12" max="12" width="11.28125" style="0" customWidth="1"/>
    <col min="13" max="13" width="13.28125" style="0" customWidth="1"/>
    <col min="14" max="15" width="11.57421875" style="0" customWidth="1"/>
    <col min="16" max="16" width="7.7109375" style="0" customWidth="1"/>
    <col min="17" max="17" width="16.28125" style="0" customWidth="1"/>
  </cols>
  <sheetData>
    <row r="1" spans="1:13" ht="25.5" customHeight="1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3.25" customHeight="1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.75" customHeight="1">
      <c r="A3" s="84" t="s">
        <v>43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2" ht="24" customHeight="1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ht="18" customHeight="1"/>
    <row r="7" spans="1:13" ht="192.75" customHeight="1">
      <c r="A7" s="96" t="s">
        <v>0</v>
      </c>
      <c r="B7" s="97" t="s">
        <v>1</v>
      </c>
      <c r="C7" s="85" t="s">
        <v>7</v>
      </c>
      <c r="D7" s="86"/>
      <c r="E7" s="85" t="s">
        <v>8</v>
      </c>
      <c r="F7" s="86"/>
      <c r="G7" s="85" t="s">
        <v>9</v>
      </c>
      <c r="H7" s="86"/>
      <c r="I7" s="94" t="s">
        <v>10</v>
      </c>
      <c r="J7" s="95"/>
      <c r="K7" s="92" t="s">
        <v>30</v>
      </c>
      <c r="L7" s="93"/>
      <c r="M7" s="90" t="s">
        <v>21</v>
      </c>
    </row>
    <row r="8" spans="1:13" ht="53.25" customHeight="1">
      <c r="A8" s="96"/>
      <c r="B8" s="97"/>
      <c r="C8" s="30" t="s">
        <v>20</v>
      </c>
      <c r="D8" s="31" t="s">
        <v>19</v>
      </c>
      <c r="E8" s="30" t="s">
        <v>20</v>
      </c>
      <c r="F8" s="31" t="s">
        <v>19</v>
      </c>
      <c r="G8" s="30" t="s">
        <v>20</v>
      </c>
      <c r="H8" s="31" t="s">
        <v>19</v>
      </c>
      <c r="I8" s="30" t="s">
        <v>20</v>
      </c>
      <c r="J8" s="31" t="s">
        <v>19</v>
      </c>
      <c r="K8" s="30" t="s">
        <v>20</v>
      </c>
      <c r="L8" s="31" t="s">
        <v>19</v>
      </c>
      <c r="M8" s="90"/>
    </row>
    <row r="9" spans="1:16" s="19" customFormat="1" ht="30.75" customHeight="1">
      <c r="A9" s="28" t="s">
        <v>6</v>
      </c>
      <c r="B9" s="29" t="s">
        <v>11</v>
      </c>
      <c r="C9" s="87"/>
      <c r="D9" s="88"/>
      <c r="E9" s="88"/>
      <c r="F9" s="88"/>
      <c r="G9" s="88"/>
      <c r="H9" s="88"/>
      <c r="I9" s="88"/>
      <c r="J9" s="88"/>
      <c r="K9" s="88"/>
      <c r="L9" s="88"/>
      <c r="M9" s="89"/>
      <c r="P9"/>
    </row>
    <row r="10" spans="1:17" ht="34.5" customHeight="1">
      <c r="A10" s="3">
        <v>914</v>
      </c>
      <c r="B10" s="34" t="s">
        <v>13</v>
      </c>
      <c r="C10" s="21">
        <v>1</v>
      </c>
      <c r="D10" s="4">
        <f>C10*25</f>
        <v>25</v>
      </c>
      <c r="E10" s="4">
        <v>1</v>
      </c>
      <c r="F10" s="4">
        <f>E10*20</f>
        <v>20</v>
      </c>
      <c r="G10" s="21">
        <v>0.89</v>
      </c>
      <c r="H10" s="4">
        <f>G10*20</f>
        <v>17.8</v>
      </c>
      <c r="I10" s="21">
        <v>1</v>
      </c>
      <c r="J10" s="4">
        <v>20</v>
      </c>
      <c r="K10" s="4">
        <v>0.5</v>
      </c>
      <c r="L10" s="4">
        <f>K10*15</f>
        <v>7.5</v>
      </c>
      <c r="M10" s="27">
        <f>D10+F10+H10+J10+L10</f>
        <v>90.3</v>
      </c>
      <c r="N10" s="17"/>
      <c r="O10" s="17"/>
      <c r="P10" s="17"/>
      <c r="Q10" s="17"/>
    </row>
    <row r="11" spans="1:17" ht="34.5" customHeight="1">
      <c r="A11" s="5">
        <v>918</v>
      </c>
      <c r="B11" s="34" t="s">
        <v>15</v>
      </c>
      <c r="C11" s="22">
        <v>1</v>
      </c>
      <c r="D11" s="6">
        <f>C11*25</f>
        <v>25</v>
      </c>
      <c r="E11" s="6">
        <v>1</v>
      </c>
      <c r="F11" s="4">
        <f>E11*20</f>
        <v>20</v>
      </c>
      <c r="G11" s="22">
        <v>1</v>
      </c>
      <c r="H11" s="6">
        <f>G11*20</f>
        <v>20</v>
      </c>
      <c r="I11" s="22">
        <v>1</v>
      </c>
      <c r="J11" s="4">
        <v>20</v>
      </c>
      <c r="K11" s="4">
        <v>1</v>
      </c>
      <c r="L11" s="4">
        <f>K11*15</f>
        <v>15</v>
      </c>
      <c r="M11" s="27">
        <f aca="true" t="shared" si="0" ref="M11:M16">D11+F11+H11+J11+L11</f>
        <v>100</v>
      </c>
      <c r="N11" s="17"/>
      <c r="O11" s="17"/>
      <c r="P11" s="17"/>
      <c r="Q11" s="17"/>
    </row>
    <row r="12" spans="1:17" ht="34.5" customHeight="1">
      <c r="A12" s="5">
        <v>919</v>
      </c>
      <c r="B12" s="34" t="s">
        <v>16</v>
      </c>
      <c r="C12" s="22">
        <v>1</v>
      </c>
      <c r="D12" s="6">
        <f>C12*25</f>
        <v>25</v>
      </c>
      <c r="E12" s="6">
        <v>1</v>
      </c>
      <c r="F12" s="4">
        <f>E12*20</f>
        <v>20</v>
      </c>
      <c r="G12" s="22">
        <v>1</v>
      </c>
      <c r="H12" s="6">
        <f>G12*20</f>
        <v>20</v>
      </c>
      <c r="I12" s="22">
        <v>1</v>
      </c>
      <c r="J12" s="4">
        <v>20</v>
      </c>
      <c r="K12" s="4">
        <v>1</v>
      </c>
      <c r="L12" s="4">
        <f>K12*15</f>
        <v>15</v>
      </c>
      <c r="M12" s="27">
        <f t="shared" si="0"/>
        <v>100</v>
      </c>
      <c r="N12" s="17"/>
      <c r="O12" s="17"/>
      <c r="P12" s="17"/>
      <c r="Q12" s="17"/>
    </row>
    <row r="13" spans="1:16" s="19" customFormat="1" ht="30.75" customHeight="1">
      <c r="A13" s="28" t="s">
        <v>6</v>
      </c>
      <c r="B13" s="29" t="s">
        <v>12</v>
      </c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9"/>
      <c r="P13"/>
    </row>
    <row r="14" spans="1:17" ht="30" customHeight="1">
      <c r="A14" s="5">
        <v>913</v>
      </c>
      <c r="B14" s="34" t="s">
        <v>17</v>
      </c>
      <c r="C14" s="22">
        <v>1</v>
      </c>
      <c r="D14" s="6">
        <f>C14*(25+(25/85*15))</f>
        <v>29.411764705882355</v>
      </c>
      <c r="E14" s="6">
        <v>1</v>
      </c>
      <c r="F14" s="4">
        <f>E14*(20+(20/85*15))</f>
        <v>23.529411764705884</v>
      </c>
      <c r="G14" s="22">
        <v>1</v>
      </c>
      <c r="H14" s="4">
        <f>G14*(20+(20/85*15))</f>
        <v>23.529411764705884</v>
      </c>
      <c r="I14" s="22">
        <v>1</v>
      </c>
      <c r="J14" s="4">
        <f>I14*(20+(20/85*15))</f>
        <v>23.529411764705884</v>
      </c>
      <c r="K14" s="23" t="s">
        <v>2</v>
      </c>
      <c r="L14" s="6"/>
      <c r="M14" s="27">
        <f t="shared" si="0"/>
        <v>100</v>
      </c>
      <c r="N14" s="17"/>
      <c r="O14" s="17"/>
      <c r="P14" s="17"/>
      <c r="Q14" s="17"/>
    </row>
    <row r="15" spans="1:17" ht="34.5" customHeight="1">
      <c r="A15" s="5">
        <v>916</v>
      </c>
      <c r="B15" s="34" t="s">
        <v>14</v>
      </c>
      <c r="C15" s="22">
        <v>1</v>
      </c>
      <c r="D15" s="6">
        <f>C15*(25+(25/85*15))</f>
        <v>29.411764705882355</v>
      </c>
      <c r="E15" s="6">
        <v>1</v>
      </c>
      <c r="F15" s="4">
        <f>E15*(20+(20/85*15))</f>
        <v>23.529411764705884</v>
      </c>
      <c r="G15" s="22">
        <v>1</v>
      </c>
      <c r="H15" s="4">
        <f>G15*(20+(20/85*15))</f>
        <v>23.529411764705884</v>
      </c>
      <c r="I15" s="22">
        <v>1</v>
      </c>
      <c r="J15" s="4">
        <f>I15*(20+(20/85*15))</f>
        <v>23.529411764705884</v>
      </c>
      <c r="K15" s="23" t="s">
        <v>2</v>
      </c>
      <c r="L15" s="9"/>
      <c r="M15" s="27">
        <f t="shared" si="0"/>
        <v>100</v>
      </c>
      <c r="N15" s="17"/>
      <c r="O15" s="17"/>
      <c r="P15" s="17"/>
      <c r="Q15" s="17"/>
    </row>
    <row r="16" spans="1:17" ht="31.5" customHeight="1">
      <c r="A16" s="5">
        <v>924</v>
      </c>
      <c r="B16" s="34" t="s">
        <v>18</v>
      </c>
      <c r="C16" s="22">
        <v>1</v>
      </c>
      <c r="D16" s="6">
        <f>C16*(25+(25/85*15))</f>
        <v>29.411764705882355</v>
      </c>
      <c r="E16" s="6">
        <v>1</v>
      </c>
      <c r="F16" s="4">
        <f>E16*(20+(20/85*15))</f>
        <v>23.529411764705884</v>
      </c>
      <c r="G16" s="22">
        <v>1</v>
      </c>
      <c r="H16" s="4">
        <f>G16*(20+(20/85*15))</f>
        <v>23.529411764705884</v>
      </c>
      <c r="I16" s="22">
        <v>1</v>
      </c>
      <c r="J16" s="4">
        <f>I16*(20+(20/85*15))</f>
        <v>23.529411764705884</v>
      </c>
      <c r="K16" s="23" t="s">
        <v>2</v>
      </c>
      <c r="L16" s="6"/>
      <c r="M16" s="27">
        <f t="shared" si="0"/>
        <v>100</v>
      </c>
      <c r="N16" s="17"/>
      <c r="O16" s="17"/>
      <c r="P16" s="17"/>
      <c r="Q16" s="17"/>
    </row>
    <row r="17" spans="13:17" ht="15">
      <c r="M17" s="17"/>
      <c r="N17" s="17"/>
      <c r="O17" s="17"/>
      <c r="Q17" s="17"/>
    </row>
    <row r="18" ht="15">
      <c r="M18" s="26"/>
    </row>
    <row r="19" ht="15">
      <c r="M19" s="26"/>
    </row>
  </sheetData>
  <sheetProtection/>
  <mergeCells count="14">
    <mergeCell ref="A1:M1"/>
    <mergeCell ref="A2:M2"/>
    <mergeCell ref="E7:F7"/>
    <mergeCell ref="A3:M3"/>
    <mergeCell ref="C13:M13"/>
    <mergeCell ref="C9:M9"/>
    <mergeCell ref="M7:M8"/>
    <mergeCell ref="A5:L5"/>
    <mergeCell ref="K7:L7"/>
    <mergeCell ref="C7:D7"/>
    <mergeCell ref="G7:H7"/>
    <mergeCell ref="I7:J7"/>
    <mergeCell ref="A7:A8"/>
    <mergeCell ref="B7:B8"/>
  </mergeCells>
  <printOptions/>
  <pageMargins left="0.5118110236220472" right="0.15748031496062992" top="0.31496062992125984" bottom="0.2362204724409449" header="0.31496062992125984" footer="0.31496062992125984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B1">
      <selection activeCell="G3" sqref="G3:G4"/>
    </sheetView>
  </sheetViews>
  <sheetFormatPr defaultColWidth="8.8515625" defaultRowHeight="15"/>
  <cols>
    <col min="1" max="1" width="8.140625" style="10" customWidth="1"/>
    <col min="2" max="2" width="45.00390625" style="10" customWidth="1"/>
    <col min="3" max="6" width="12.57421875" style="10" customWidth="1"/>
    <col min="7" max="7" width="15.28125" style="10" customWidth="1"/>
    <col min="8" max="16384" width="8.8515625" style="10" customWidth="1"/>
  </cols>
  <sheetData>
    <row r="1" spans="1:7" ht="27.75" customHeight="1">
      <c r="A1" s="98" t="s">
        <v>29</v>
      </c>
      <c r="B1" s="98"/>
      <c r="C1" s="98"/>
      <c r="D1" s="98"/>
      <c r="E1" s="98"/>
      <c r="F1" s="98"/>
      <c r="G1" s="98"/>
    </row>
    <row r="3" spans="1:7" ht="114.75" customHeight="1">
      <c r="A3" s="96" t="s">
        <v>0</v>
      </c>
      <c r="B3" s="97" t="s">
        <v>1</v>
      </c>
      <c r="C3" s="85" t="s">
        <v>31</v>
      </c>
      <c r="D3" s="101"/>
      <c r="E3" s="85" t="s">
        <v>44</v>
      </c>
      <c r="F3" s="101"/>
      <c r="G3" s="90" t="s">
        <v>21</v>
      </c>
    </row>
    <row r="4" spans="1:7" ht="39.7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90"/>
    </row>
    <row r="5" spans="1:7" ht="28.5" customHeight="1">
      <c r="A5" s="28" t="s">
        <v>6</v>
      </c>
      <c r="B5" s="29" t="s">
        <v>11</v>
      </c>
      <c r="C5" s="88"/>
      <c r="D5" s="88"/>
      <c r="E5" s="88"/>
      <c r="F5" s="88"/>
      <c r="G5" s="89"/>
    </row>
    <row r="6" spans="1:9" ht="30.75" customHeight="1">
      <c r="A6" s="3">
        <v>914</v>
      </c>
      <c r="B6" s="34" t="s">
        <v>13</v>
      </c>
      <c r="C6" s="24">
        <v>1</v>
      </c>
      <c r="D6" s="13">
        <f>C6*50</f>
        <v>50</v>
      </c>
      <c r="E6" s="24">
        <v>1</v>
      </c>
      <c r="F6" s="13">
        <f>E6*50</f>
        <v>50</v>
      </c>
      <c r="G6" s="16">
        <f>D6+F6</f>
        <v>100</v>
      </c>
      <c r="H6"/>
      <c r="I6" s="18"/>
    </row>
    <row r="7" spans="1:9" ht="30.75" customHeight="1">
      <c r="A7" s="5">
        <v>918</v>
      </c>
      <c r="B7" s="34" t="s">
        <v>15</v>
      </c>
      <c r="C7" s="20">
        <v>1</v>
      </c>
      <c r="D7" s="13">
        <f>C7*50</f>
        <v>50</v>
      </c>
      <c r="E7" s="20">
        <v>1</v>
      </c>
      <c r="F7" s="13">
        <f>E7*50</f>
        <v>50</v>
      </c>
      <c r="G7" s="16">
        <f>D7+F7</f>
        <v>100</v>
      </c>
      <c r="H7"/>
      <c r="I7" s="18"/>
    </row>
    <row r="8" spans="1:9" ht="30.75" customHeight="1">
      <c r="A8" s="5">
        <v>919</v>
      </c>
      <c r="B8" s="34" t="s">
        <v>16</v>
      </c>
      <c r="C8" s="32">
        <v>1</v>
      </c>
      <c r="D8" s="13">
        <f>C8*50</f>
        <v>50</v>
      </c>
      <c r="E8" s="32">
        <v>1</v>
      </c>
      <c r="F8" s="13">
        <f>E8*50</f>
        <v>50</v>
      </c>
      <c r="G8" s="16">
        <f>D8+F8</f>
        <v>100</v>
      </c>
      <c r="H8"/>
      <c r="I8" s="18"/>
    </row>
    <row r="9" spans="1:9" ht="30.75" customHeight="1">
      <c r="A9" s="28" t="s">
        <v>6</v>
      </c>
      <c r="B9" s="29" t="s">
        <v>12</v>
      </c>
      <c r="C9" s="99"/>
      <c r="D9" s="99"/>
      <c r="E9" s="99"/>
      <c r="F9" s="99"/>
      <c r="G9" s="100"/>
      <c r="H9"/>
      <c r="I9" s="18"/>
    </row>
    <row r="10" spans="1:9" ht="30.75" customHeight="1">
      <c r="A10" s="5">
        <v>913</v>
      </c>
      <c r="B10" s="34" t="s">
        <v>17</v>
      </c>
      <c r="C10" s="24">
        <v>1</v>
      </c>
      <c r="D10" s="6">
        <f>C10*(50+(50/50*50))</f>
        <v>100</v>
      </c>
      <c r="E10" s="24" t="s">
        <v>2</v>
      </c>
      <c r="F10" s="13"/>
      <c r="G10" s="16">
        <f>D10+F10</f>
        <v>100</v>
      </c>
      <c r="H10"/>
      <c r="I10" s="18"/>
    </row>
    <row r="11" spans="1:9" ht="30.75" customHeight="1">
      <c r="A11" s="5">
        <v>916</v>
      </c>
      <c r="B11" s="34" t="s">
        <v>14</v>
      </c>
      <c r="C11" s="20">
        <v>1</v>
      </c>
      <c r="D11" s="6">
        <f>C11*(50+(50/50*50))</f>
        <v>100</v>
      </c>
      <c r="E11" s="20" t="s">
        <v>2</v>
      </c>
      <c r="F11" s="11"/>
      <c r="G11" s="16">
        <f>D11+F11</f>
        <v>100</v>
      </c>
      <c r="H11"/>
      <c r="I11" s="18"/>
    </row>
    <row r="12" spans="1:9" ht="30.75" customHeight="1">
      <c r="A12" s="5">
        <v>924</v>
      </c>
      <c r="B12" s="34" t="s">
        <v>18</v>
      </c>
      <c r="C12" s="20">
        <v>1</v>
      </c>
      <c r="D12" s="6">
        <f>C12*(50+(50/50*50))</f>
        <v>100</v>
      </c>
      <c r="E12" s="20" t="s">
        <v>2</v>
      </c>
      <c r="F12" s="11"/>
      <c r="G12" s="16">
        <f>D12+F12</f>
        <v>100</v>
      </c>
      <c r="H12"/>
      <c r="I12" s="18"/>
    </row>
    <row r="13" spans="7:9" ht="15">
      <c r="G13" s="17"/>
      <c r="I13" s="18"/>
    </row>
  </sheetData>
  <sheetProtection/>
  <mergeCells count="8">
    <mergeCell ref="A1:G1"/>
    <mergeCell ref="C5:G5"/>
    <mergeCell ref="C9:G9"/>
    <mergeCell ref="G3:G4"/>
    <mergeCell ref="A3:A4"/>
    <mergeCell ref="B3:B4"/>
    <mergeCell ref="C3:D3"/>
    <mergeCell ref="E3:F3"/>
  </mergeCells>
  <printOptions/>
  <pageMargins left="0.7086614173228347" right="0.3937007874015748" top="0.3937007874015748" bottom="0.15748031496062992" header="0.15748031496062992" footer="0.15748031496062992"/>
  <pageSetup fitToHeight="0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S3" sqref="S3"/>
    </sheetView>
  </sheetViews>
  <sheetFormatPr defaultColWidth="8.8515625" defaultRowHeight="15"/>
  <cols>
    <col min="1" max="1" width="8.8515625" style="10" customWidth="1"/>
    <col min="2" max="2" width="41.8515625" style="10" customWidth="1"/>
    <col min="3" max="3" width="12.140625" style="10" customWidth="1"/>
    <col min="4" max="4" width="10.57421875" style="10" customWidth="1"/>
    <col min="5" max="5" width="11.8515625" style="10" customWidth="1"/>
    <col min="6" max="6" width="10.28125" style="10" customWidth="1"/>
    <col min="7" max="7" width="11.00390625" style="10" customWidth="1"/>
    <col min="8" max="8" width="10.7109375" style="10" customWidth="1"/>
    <col min="9" max="9" width="11.00390625" style="10" customWidth="1"/>
    <col min="10" max="10" width="12.7109375" style="10" customWidth="1"/>
    <col min="11" max="11" width="11.140625" style="10" customWidth="1"/>
    <col min="12" max="12" width="10.28125" style="10" customWidth="1"/>
    <col min="13" max="13" width="11.7109375" style="10" bestFit="1" customWidth="1"/>
    <col min="14" max="16384" width="8.8515625" style="10" customWidth="1"/>
  </cols>
  <sheetData>
    <row r="1" spans="1:13" ht="36" customHeight="1">
      <c r="A1" s="102" t="s">
        <v>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97.25" customHeight="1">
      <c r="A3" s="106" t="s">
        <v>0</v>
      </c>
      <c r="B3" s="97" t="s">
        <v>1</v>
      </c>
      <c r="C3" s="85" t="s">
        <v>22</v>
      </c>
      <c r="D3" s="86"/>
      <c r="E3" s="85" t="s">
        <v>4</v>
      </c>
      <c r="F3" s="86"/>
      <c r="G3" s="92" t="s">
        <v>23</v>
      </c>
      <c r="H3" s="93"/>
      <c r="I3" s="92" t="s">
        <v>45</v>
      </c>
      <c r="J3" s="93"/>
      <c r="K3" s="92" t="s">
        <v>46</v>
      </c>
      <c r="L3" s="93"/>
      <c r="M3" s="104" t="s">
        <v>21</v>
      </c>
    </row>
    <row r="4" spans="1:13" ht="37.5" customHeight="1">
      <c r="A4" s="107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30" t="s">
        <v>20</v>
      </c>
      <c r="L4" s="31" t="s">
        <v>19</v>
      </c>
      <c r="M4" s="105"/>
    </row>
    <row r="5" spans="1:13" ht="33.75" customHeight="1">
      <c r="A5" s="28" t="s">
        <v>6</v>
      </c>
      <c r="B5" s="29" t="s">
        <v>11</v>
      </c>
      <c r="C5" s="87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7" ht="33" customHeight="1">
      <c r="A6" s="3">
        <v>914</v>
      </c>
      <c r="B6" s="34" t="s">
        <v>13</v>
      </c>
      <c r="C6" s="24">
        <v>0.94</v>
      </c>
      <c r="D6" s="14">
        <f>C6*25</f>
        <v>23.5</v>
      </c>
      <c r="E6" s="24">
        <v>0</v>
      </c>
      <c r="F6" s="14">
        <f>E6*25</f>
        <v>0</v>
      </c>
      <c r="G6" s="24">
        <v>0</v>
      </c>
      <c r="H6" s="14">
        <f>G6*25</f>
        <v>0</v>
      </c>
      <c r="I6" s="24">
        <v>0</v>
      </c>
      <c r="J6" s="14">
        <f>I6*15</f>
        <v>0</v>
      </c>
      <c r="K6" s="14">
        <v>1</v>
      </c>
      <c r="L6" s="14">
        <f>K6*10</f>
        <v>10</v>
      </c>
      <c r="M6" s="16">
        <f>D6+F6+H6+J6+L6</f>
        <v>33.5</v>
      </c>
      <c r="N6" s="18"/>
      <c r="O6" s="18"/>
      <c r="Q6" s="18"/>
    </row>
    <row r="7" spans="1:17" ht="33" customHeight="1">
      <c r="A7" s="5">
        <v>918</v>
      </c>
      <c r="B7" s="34" t="s">
        <v>15</v>
      </c>
      <c r="C7" s="24" t="s">
        <v>2</v>
      </c>
      <c r="D7" s="12"/>
      <c r="E7" s="20">
        <v>1</v>
      </c>
      <c r="F7" s="12">
        <f>E7*(25+(25/50*50))</f>
        <v>50</v>
      </c>
      <c r="G7" s="24" t="s">
        <v>2</v>
      </c>
      <c r="H7" s="14"/>
      <c r="I7" s="24">
        <v>1</v>
      </c>
      <c r="J7" s="12">
        <f>I7*(15+(15/50*50))</f>
        <v>30</v>
      </c>
      <c r="K7" s="14">
        <v>1</v>
      </c>
      <c r="L7" s="12">
        <f>K7*(10+(10/50*50))</f>
        <v>20</v>
      </c>
      <c r="M7" s="16">
        <f>D7+F7+H7+J7+L7</f>
        <v>100</v>
      </c>
      <c r="N7" s="18"/>
      <c r="O7" s="18"/>
      <c r="Q7" s="18"/>
    </row>
    <row r="8" spans="1:17" ht="33" customHeight="1">
      <c r="A8" s="5">
        <v>919</v>
      </c>
      <c r="B8" s="34" t="s">
        <v>16</v>
      </c>
      <c r="C8" s="42" t="s">
        <v>2</v>
      </c>
      <c r="D8" s="33"/>
      <c r="E8" s="32">
        <v>1</v>
      </c>
      <c r="F8" s="12">
        <f>E8*(25+(25/35*65))</f>
        <v>71.42857142857143</v>
      </c>
      <c r="G8" s="42" t="s">
        <v>2</v>
      </c>
      <c r="H8" s="41"/>
      <c r="I8" s="42" t="s">
        <v>2</v>
      </c>
      <c r="J8" s="14"/>
      <c r="K8" s="41">
        <v>1</v>
      </c>
      <c r="L8" s="12">
        <f>K8*(10+(10/35*65))</f>
        <v>28.57142857142857</v>
      </c>
      <c r="M8" s="16">
        <f>D8+F8+H8+J8+L8</f>
        <v>100</v>
      </c>
      <c r="N8" s="18"/>
      <c r="O8" s="18"/>
      <c r="Q8" s="18"/>
    </row>
    <row r="9" spans="1:17" ht="30.75" customHeight="1">
      <c r="A9" s="28" t="s">
        <v>6</v>
      </c>
      <c r="B9" s="29" t="s">
        <v>12</v>
      </c>
      <c r="C9" s="103"/>
      <c r="D9" s="99"/>
      <c r="E9" s="99"/>
      <c r="F9" s="99"/>
      <c r="G9" s="99"/>
      <c r="H9" s="99"/>
      <c r="I9" s="99"/>
      <c r="J9" s="99"/>
      <c r="K9" s="99"/>
      <c r="L9" s="99"/>
      <c r="M9" s="100"/>
      <c r="N9" s="18"/>
      <c r="O9" s="18"/>
      <c r="Q9" s="18"/>
    </row>
    <row r="10" spans="1:17" ht="26.25" customHeight="1">
      <c r="A10" s="5">
        <v>913</v>
      </c>
      <c r="B10" s="34" t="s">
        <v>17</v>
      </c>
      <c r="C10" s="24" t="s">
        <v>2</v>
      </c>
      <c r="D10" s="14"/>
      <c r="E10" s="24">
        <v>1</v>
      </c>
      <c r="F10" s="12">
        <f>E10*(25+(25/35*65))</f>
        <v>71.42857142857143</v>
      </c>
      <c r="G10" s="24" t="s">
        <v>2</v>
      </c>
      <c r="H10" s="14"/>
      <c r="I10" s="24" t="s">
        <v>2</v>
      </c>
      <c r="J10" s="12"/>
      <c r="K10" s="14">
        <v>1</v>
      </c>
      <c r="L10" s="12">
        <f>K10*(10+(10/35*65))</f>
        <v>28.57142857142857</v>
      </c>
      <c r="M10" s="16">
        <f>D10+F10+H10+J10+L10</f>
        <v>100</v>
      </c>
      <c r="N10" s="18"/>
      <c r="O10" s="18"/>
      <c r="Q10" s="18"/>
    </row>
    <row r="11" spans="1:17" ht="33" customHeight="1">
      <c r="A11" s="5">
        <v>916</v>
      </c>
      <c r="B11" s="34" t="s">
        <v>14</v>
      </c>
      <c r="C11" s="24" t="s">
        <v>2</v>
      </c>
      <c r="D11" s="12"/>
      <c r="E11" s="20">
        <v>0</v>
      </c>
      <c r="F11" s="12">
        <f>E11*(20+(20/45*55))</f>
        <v>0</v>
      </c>
      <c r="G11" s="24" t="s">
        <v>2</v>
      </c>
      <c r="H11" s="14"/>
      <c r="I11" s="24">
        <v>1</v>
      </c>
      <c r="J11" s="12">
        <f>I11*(15+(15/50*50))</f>
        <v>30</v>
      </c>
      <c r="K11" s="14">
        <v>1</v>
      </c>
      <c r="L11" s="12">
        <f>K11*(10+(10/50*50))</f>
        <v>20</v>
      </c>
      <c r="M11" s="16">
        <f>D11+F11+H11+J11+L11</f>
        <v>50</v>
      </c>
      <c r="N11" s="18"/>
      <c r="O11" s="18"/>
      <c r="Q11" s="18"/>
    </row>
    <row r="12" spans="1:17" ht="28.5" customHeight="1">
      <c r="A12" s="5">
        <v>924</v>
      </c>
      <c r="B12" s="34" t="s">
        <v>18</v>
      </c>
      <c r="C12" s="24" t="s">
        <v>2</v>
      </c>
      <c r="D12" s="12"/>
      <c r="E12" s="20">
        <v>1</v>
      </c>
      <c r="F12" s="12">
        <f>E12*(25+(25/50*50))</f>
        <v>50</v>
      </c>
      <c r="G12" s="24" t="s">
        <v>2</v>
      </c>
      <c r="H12" s="14"/>
      <c r="I12" s="24">
        <v>1</v>
      </c>
      <c r="J12" s="12">
        <f>I12*(15+(15/50*50))</f>
        <v>30</v>
      </c>
      <c r="K12" s="14">
        <v>1</v>
      </c>
      <c r="L12" s="12">
        <f>K12*(10+(10/50*50))</f>
        <v>20</v>
      </c>
      <c r="M12" s="16">
        <f>D12+F12+H12+J12+L12</f>
        <v>100</v>
      </c>
      <c r="N12" s="18"/>
      <c r="O12" s="18"/>
      <c r="Q12" s="18"/>
    </row>
  </sheetData>
  <sheetProtection/>
  <mergeCells count="11">
    <mergeCell ref="A1:M1"/>
    <mergeCell ref="K3:L3"/>
    <mergeCell ref="C5:M5"/>
    <mergeCell ref="C9:M9"/>
    <mergeCell ref="M3:M4"/>
    <mergeCell ref="A3:A4"/>
    <mergeCell ref="B3:B4"/>
    <mergeCell ref="C3:D3"/>
    <mergeCell ref="E3:F3"/>
    <mergeCell ref="G3:H3"/>
    <mergeCell ref="I3:J3"/>
  </mergeCells>
  <printOptions/>
  <pageMargins left="0.57" right="0.27" top="0.51" bottom="0.2755905511811024" header="0.31496062992125984" footer="0.31496062992125984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M3" sqref="M3"/>
    </sheetView>
  </sheetViews>
  <sheetFormatPr defaultColWidth="8.8515625" defaultRowHeight="15"/>
  <cols>
    <col min="1" max="1" width="8.140625" style="10" customWidth="1"/>
    <col min="2" max="2" width="45.00390625" style="10" customWidth="1"/>
    <col min="3" max="9" width="12.140625" style="10" customWidth="1"/>
    <col min="10" max="16384" width="8.8515625" style="10" customWidth="1"/>
  </cols>
  <sheetData>
    <row r="1" spans="1:9" ht="27.75" customHeight="1">
      <c r="A1" s="98" t="s">
        <v>47</v>
      </c>
      <c r="B1" s="98"/>
      <c r="C1" s="98"/>
      <c r="D1" s="98"/>
      <c r="E1" s="98"/>
      <c r="F1" s="98"/>
      <c r="G1" s="98"/>
      <c r="H1" s="98"/>
      <c r="I1" s="98"/>
    </row>
    <row r="3" spans="1:9" ht="132.75" customHeight="1">
      <c r="A3" s="96" t="s">
        <v>0</v>
      </c>
      <c r="B3" s="97" t="s">
        <v>1</v>
      </c>
      <c r="C3" s="85" t="s">
        <v>48</v>
      </c>
      <c r="D3" s="101"/>
      <c r="E3" s="85" t="s">
        <v>49</v>
      </c>
      <c r="F3" s="101"/>
      <c r="G3" s="85" t="s">
        <v>50</v>
      </c>
      <c r="H3" s="101"/>
      <c r="I3" s="90" t="s">
        <v>21</v>
      </c>
    </row>
    <row r="4" spans="1:9" ht="39.7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90"/>
    </row>
    <row r="5" spans="1:9" ht="28.5" customHeight="1">
      <c r="A5" s="28" t="s">
        <v>6</v>
      </c>
      <c r="B5" s="29" t="s">
        <v>11</v>
      </c>
      <c r="C5" s="88"/>
      <c r="D5" s="88"/>
      <c r="E5" s="88"/>
      <c r="F5" s="88"/>
      <c r="G5" s="88"/>
      <c r="H5" s="88"/>
      <c r="I5" s="89"/>
    </row>
    <row r="6" spans="1:11" ht="30.75" customHeight="1">
      <c r="A6" s="3">
        <v>914</v>
      </c>
      <c r="B6" s="34" t="s">
        <v>13</v>
      </c>
      <c r="C6" s="24">
        <v>0.5</v>
      </c>
      <c r="D6" s="13">
        <f>C6*40</f>
        <v>20</v>
      </c>
      <c r="E6" s="24">
        <v>0.5</v>
      </c>
      <c r="F6" s="13">
        <f>E6*40</f>
        <v>20</v>
      </c>
      <c r="G6" s="24">
        <v>0</v>
      </c>
      <c r="H6" s="13">
        <f>G6*20</f>
        <v>0</v>
      </c>
      <c r="I6" s="16">
        <f>D6+F6+H6</f>
        <v>40</v>
      </c>
      <c r="J6"/>
      <c r="K6" s="18"/>
    </row>
    <row r="7" spans="1:11" ht="30.75" customHeight="1">
      <c r="A7" s="5">
        <v>918</v>
      </c>
      <c r="B7" s="34" t="s">
        <v>15</v>
      </c>
      <c r="C7" s="20">
        <v>0.5</v>
      </c>
      <c r="D7" s="6">
        <f>C7*40</f>
        <v>20</v>
      </c>
      <c r="E7" s="24">
        <v>0.5</v>
      </c>
      <c r="F7" s="13">
        <f>E7*40</f>
        <v>20</v>
      </c>
      <c r="G7" s="20">
        <v>1</v>
      </c>
      <c r="H7" s="13">
        <f>G7*20</f>
        <v>20</v>
      </c>
      <c r="I7" s="16">
        <f>D7+F7+H7</f>
        <v>60</v>
      </c>
      <c r="J7"/>
      <c r="K7" s="18"/>
    </row>
    <row r="8" spans="1:11" ht="30.75" customHeight="1">
      <c r="A8" s="5">
        <v>919</v>
      </c>
      <c r="B8" s="34" t="s">
        <v>16</v>
      </c>
      <c r="C8" s="32">
        <v>0.5</v>
      </c>
      <c r="D8" s="6">
        <f>C8*40</f>
        <v>20</v>
      </c>
      <c r="E8" s="24">
        <v>0.5</v>
      </c>
      <c r="F8" s="13">
        <f>E8*40</f>
        <v>20</v>
      </c>
      <c r="G8" s="32">
        <v>0</v>
      </c>
      <c r="H8" s="6">
        <f>G8*20</f>
        <v>0</v>
      </c>
      <c r="I8" s="16">
        <f>D8+F8+H8</f>
        <v>40</v>
      </c>
      <c r="J8"/>
      <c r="K8" s="18"/>
    </row>
    <row r="9" spans="1:11" ht="30.75" customHeight="1">
      <c r="A9" s="28" t="s">
        <v>6</v>
      </c>
      <c r="B9" s="29" t="s">
        <v>12</v>
      </c>
      <c r="C9" s="99"/>
      <c r="D9" s="99"/>
      <c r="E9" s="99"/>
      <c r="F9" s="99"/>
      <c r="G9" s="99"/>
      <c r="H9" s="99"/>
      <c r="I9" s="100"/>
      <c r="J9"/>
      <c r="K9" s="18"/>
    </row>
    <row r="10" spans="1:11" ht="30.75" customHeight="1">
      <c r="A10" s="5">
        <v>913</v>
      </c>
      <c r="B10" s="34" t="s">
        <v>17</v>
      </c>
      <c r="C10" s="24" t="s">
        <v>2</v>
      </c>
      <c r="D10" s="6"/>
      <c r="E10" s="24" t="s">
        <v>2</v>
      </c>
      <c r="F10" s="13"/>
      <c r="G10" s="24" t="s">
        <v>2</v>
      </c>
      <c r="H10" s="13"/>
      <c r="I10" s="16">
        <f>D10+F10+H10</f>
        <v>0</v>
      </c>
      <c r="J10"/>
      <c r="K10" s="18"/>
    </row>
    <row r="11" spans="1:11" ht="30.75" customHeight="1">
      <c r="A11" s="5">
        <v>916</v>
      </c>
      <c r="B11" s="34" t="s">
        <v>14</v>
      </c>
      <c r="C11" s="24" t="s">
        <v>2</v>
      </c>
      <c r="D11" s="6"/>
      <c r="E11" s="24" t="s">
        <v>2</v>
      </c>
      <c r="F11" s="6"/>
      <c r="G11" s="24" t="s">
        <v>2</v>
      </c>
      <c r="H11" s="6"/>
      <c r="I11" s="16">
        <f>D11+F11+H11</f>
        <v>0</v>
      </c>
      <c r="J11"/>
      <c r="K11" s="18"/>
    </row>
    <row r="12" spans="1:11" ht="30.75" customHeight="1">
      <c r="A12" s="5">
        <v>924</v>
      </c>
      <c r="B12" s="34" t="s">
        <v>18</v>
      </c>
      <c r="C12" s="24" t="s">
        <v>2</v>
      </c>
      <c r="D12" s="6"/>
      <c r="E12" s="20" t="s">
        <v>2</v>
      </c>
      <c r="F12" s="11"/>
      <c r="G12" s="24" t="s">
        <v>2</v>
      </c>
      <c r="H12" s="13"/>
      <c r="I12" s="16">
        <f>D12+F12+H12</f>
        <v>0</v>
      </c>
      <c r="J12"/>
      <c r="K12" s="18"/>
    </row>
    <row r="13" spans="9:11" ht="15">
      <c r="I13" s="17"/>
      <c r="K13" s="18"/>
    </row>
  </sheetData>
  <sheetProtection/>
  <mergeCells count="9">
    <mergeCell ref="C5:I5"/>
    <mergeCell ref="C9:I9"/>
    <mergeCell ref="A1:I1"/>
    <mergeCell ref="A3:A4"/>
    <mergeCell ref="B3:B4"/>
    <mergeCell ref="C3:D3"/>
    <mergeCell ref="E3:F3"/>
    <mergeCell ref="G3:H3"/>
    <mergeCell ref="I3:I4"/>
  </mergeCells>
  <printOptions/>
  <pageMargins left="0.7086614173228347" right="0.3937007874015748" top="0.3937007874015748" bottom="0.15748031496062992" header="0.15748031496062992" footer="0.15748031496062992"/>
  <pageSetup fitToHeight="0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22" sqref="E22"/>
    </sheetView>
  </sheetViews>
  <sheetFormatPr defaultColWidth="8.8515625" defaultRowHeight="15"/>
  <cols>
    <col min="1" max="1" width="9.7109375" style="10" customWidth="1"/>
    <col min="2" max="2" width="45.28125" style="10" customWidth="1"/>
    <col min="3" max="3" width="10.7109375" style="10" customWidth="1"/>
    <col min="4" max="4" width="11.421875" style="10" customWidth="1"/>
    <col min="5" max="5" width="11.57421875" style="10" customWidth="1"/>
    <col min="6" max="6" width="11.00390625" style="10" customWidth="1"/>
    <col min="7" max="7" width="12.421875" style="10" customWidth="1"/>
    <col min="8" max="8" width="11.140625" style="10" customWidth="1"/>
    <col min="9" max="9" width="11.28125" style="10" customWidth="1"/>
    <col min="10" max="10" width="11.140625" style="10" customWidth="1"/>
    <col min="11" max="11" width="10.421875" style="10" customWidth="1"/>
    <col min="12" max="16384" width="8.8515625" style="10" customWidth="1"/>
  </cols>
  <sheetData>
    <row r="1" spans="1:11" ht="30" customHeight="1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98.25" customHeight="1">
      <c r="A3" s="96" t="s">
        <v>0</v>
      </c>
      <c r="B3" s="97" t="s">
        <v>1</v>
      </c>
      <c r="C3" s="111" t="s">
        <v>40</v>
      </c>
      <c r="D3" s="112"/>
      <c r="E3" s="111" t="s">
        <v>24</v>
      </c>
      <c r="F3" s="112"/>
      <c r="G3" s="111" t="s">
        <v>25</v>
      </c>
      <c r="H3" s="112"/>
      <c r="I3" s="111" t="s">
        <v>26</v>
      </c>
      <c r="J3" s="112"/>
      <c r="K3" s="104" t="s">
        <v>21</v>
      </c>
    </row>
    <row r="4" spans="1:11" ht="47.25" customHeight="1">
      <c r="A4" s="96"/>
      <c r="B4" s="97"/>
      <c r="C4" s="30" t="s">
        <v>20</v>
      </c>
      <c r="D4" s="31" t="s">
        <v>19</v>
      </c>
      <c r="E4" s="30" t="s">
        <v>20</v>
      </c>
      <c r="F4" s="31" t="s">
        <v>19</v>
      </c>
      <c r="G4" s="30" t="s">
        <v>20</v>
      </c>
      <c r="H4" s="31" t="s">
        <v>19</v>
      </c>
      <c r="I4" s="30" t="s">
        <v>20</v>
      </c>
      <c r="J4" s="31" t="s">
        <v>19</v>
      </c>
      <c r="K4" s="105"/>
    </row>
    <row r="5" spans="1:11" ht="30" customHeight="1">
      <c r="A5" s="28" t="s">
        <v>6</v>
      </c>
      <c r="B5" s="29" t="s">
        <v>11</v>
      </c>
      <c r="C5" s="87"/>
      <c r="D5" s="88"/>
      <c r="E5" s="88"/>
      <c r="F5" s="88"/>
      <c r="G5" s="88"/>
      <c r="H5" s="88"/>
      <c r="I5" s="88"/>
      <c r="J5" s="88"/>
      <c r="K5" s="89"/>
    </row>
    <row r="6" spans="1:13" ht="32.25" customHeight="1">
      <c r="A6" s="65">
        <v>914</v>
      </c>
      <c r="B6" s="34" t="s">
        <v>13</v>
      </c>
      <c r="C6" s="25">
        <v>0.453</v>
      </c>
      <c r="D6" s="6">
        <f>C6*30</f>
        <v>13.59</v>
      </c>
      <c r="E6" s="25">
        <v>0</v>
      </c>
      <c r="F6" s="15">
        <f>E6*30</f>
        <v>0</v>
      </c>
      <c r="G6" s="25">
        <v>0.483</v>
      </c>
      <c r="H6" s="15">
        <f>G6*20</f>
        <v>9.66</v>
      </c>
      <c r="I6" s="22">
        <v>0</v>
      </c>
      <c r="J6" s="6">
        <f>I6*20</f>
        <v>0</v>
      </c>
      <c r="K6" s="66">
        <f>D6+F6+H6+J6</f>
        <v>23.25</v>
      </c>
      <c r="L6" s="18"/>
      <c r="M6" s="18"/>
    </row>
    <row r="7" spans="1:13" ht="32.25" customHeight="1">
      <c r="A7" s="67">
        <v>918</v>
      </c>
      <c r="B7" s="35" t="s">
        <v>15</v>
      </c>
      <c r="C7" s="22">
        <v>1</v>
      </c>
      <c r="D7" s="6">
        <v>30</v>
      </c>
      <c r="E7" s="25">
        <v>1</v>
      </c>
      <c r="F7" s="15">
        <f>E7*30</f>
        <v>30</v>
      </c>
      <c r="G7" s="15">
        <v>1</v>
      </c>
      <c r="H7" s="15">
        <f>G7*20</f>
        <v>20</v>
      </c>
      <c r="I7" s="22">
        <v>1</v>
      </c>
      <c r="J7" s="6">
        <f>I7*20</f>
        <v>20</v>
      </c>
      <c r="K7" s="66">
        <f>D7+F7+H7+J7</f>
        <v>100</v>
      </c>
      <c r="L7" s="18"/>
      <c r="M7" s="18"/>
    </row>
    <row r="8" spans="1:13" ht="32.25" customHeight="1">
      <c r="A8" s="67">
        <v>919</v>
      </c>
      <c r="B8" s="35" t="s">
        <v>16</v>
      </c>
      <c r="C8" s="25">
        <v>1</v>
      </c>
      <c r="D8" s="37">
        <v>30</v>
      </c>
      <c r="E8" s="25">
        <v>1</v>
      </c>
      <c r="F8" s="15">
        <f>E8*30</f>
        <v>30</v>
      </c>
      <c r="G8" s="38">
        <v>0</v>
      </c>
      <c r="H8" s="15">
        <f>G8*20</f>
        <v>0</v>
      </c>
      <c r="I8" s="36">
        <v>0</v>
      </c>
      <c r="J8" s="6">
        <f>I8*20</f>
        <v>0</v>
      </c>
      <c r="K8" s="66">
        <f>D8+F8+H8+J8</f>
        <v>60</v>
      </c>
      <c r="L8" s="18"/>
      <c r="M8" s="18"/>
    </row>
    <row r="9" spans="1:13" ht="28.5" customHeight="1">
      <c r="A9" s="28" t="s">
        <v>6</v>
      </c>
      <c r="B9" s="29" t="s">
        <v>12</v>
      </c>
      <c r="C9" s="108"/>
      <c r="D9" s="109"/>
      <c r="E9" s="109"/>
      <c r="F9" s="109"/>
      <c r="G9" s="109"/>
      <c r="H9" s="109"/>
      <c r="I9" s="109"/>
      <c r="J9" s="109"/>
      <c r="K9" s="110"/>
      <c r="L9" s="18"/>
      <c r="M9" s="18"/>
    </row>
    <row r="10" spans="1:13" ht="30.75" customHeight="1">
      <c r="A10" s="67">
        <v>913</v>
      </c>
      <c r="B10" s="34" t="s">
        <v>17</v>
      </c>
      <c r="C10" s="21">
        <v>1</v>
      </c>
      <c r="D10" s="4">
        <f>C10*(30+(30/60*40))</f>
        <v>50</v>
      </c>
      <c r="E10" s="39">
        <v>1</v>
      </c>
      <c r="F10" s="4">
        <f>E10*(30+(30/60*40))</f>
        <v>50</v>
      </c>
      <c r="G10" s="25" t="s">
        <v>2</v>
      </c>
      <c r="H10" s="40"/>
      <c r="I10" s="25" t="s">
        <v>2</v>
      </c>
      <c r="J10" s="4"/>
      <c r="K10" s="66">
        <f>D10+F10+H10+J10</f>
        <v>100</v>
      </c>
      <c r="L10" s="18"/>
      <c r="M10" s="18"/>
    </row>
    <row r="11" spans="1:13" ht="32.25" customHeight="1">
      <c r="A11" s="67">
        <v>916</v>
      </c>
      <c r="B11" s="35" t="s">
        <v>14</v>
      </c>
      <c r="C11" s="22">
        <v>1</v>
      </c>
      <c r="D11" s="4">
        <f>C11*(30+(30/60*40))</f>
        <v>50</v>
      </c>
      <c r="E11" s="25">
        <v>1</v>
      </c>
      <c r="F11" s="4">
        <f>E11*(30+(30/60*40))</f>
        <v>50</v>
      </c>
      <c r="G11" s="15" t="s">
        <v>2</v>
      </c>
      <c r="H11" s="15"/>
      <c r="I11" s="25" t="s">
        <v>2</v>
      </c>
      <c r="J11" s="6"/>
      <c r="K11" s="66">
        <f>D11+F11+H11+J11</f>
        <v>100</v>
      </c>
      <c r="L11" s="18"/>
      <c r="M11" s="18"/>
    </row>
    <row r="12" spans="1:13" ht="30.75" customHeight="1">
      <c r="A12" s="68">
        <v>924</v>
      </c>
      <c r="B12" s="69" t="s">
        <v>18</v>
      </c>
      <c r="C12" s="71">
        <v>1</v>
      </c>
      <c r="D12" s="72">
        <f>C12*(30+(30/60*40))</f>
        <v>50</v>
      </c>
      <c r="E12" s="71">
        <v>1</v>
      </c>
      <c r="F12" s="72">
        <f>E12*(30+(30/60*40))</f>
        <v>50</v>
      </c>
      <c r="G12" s="71" t="s">
        <v>2</v>
      </c>
      <c r="H12" s="73"/>
      <c r="I12" s="71" t="s">
        <v>2</v>
      </c>
      <c r="J12" s="74"/>
      <c r="K12" s="70">
        <f>D12+F12+H12+J12</f>
        <v>100</v>
      </c>
      <c r="L12" s="18"/>
      <c r="M12" s="18"/>
    </row>
  </sheetData>
  <sheetProtection/>
  <mergeCells count="10">
    <mergeCell ref="A1:K1"/>
    <mergeCell ref="K3:K4"/>
    <mergeCell ref="C5:K5"/>
    <mergeCell ref="C9:K9"/>
    <mergeCell ref="G3:H3"/>
    <mergeCell ref="A3:A4"/>
    <mergeCell ref="B3:B4"/>
    <mergeCell ref="C3:D3"/>
    <mergeCell ref="E3:F3"/>
    <mergeCell ref="I3:J3"/>
  </mergeCells>
  <printOptions/>
  <pageMargins left="0.7086614173228347" right="0.31496062992125984" top="0.7480314960629921" bottom="0.7480314960629921" header="0.31496062992125984" footer="0.31496062992125984"/>
  <pageSetup fitToHeight="0"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7">
      <selection activeCell="K9" sqref="K9"/>
    </sheetView>
  </sheetViews>
  <sheetFormatPr defaultColWidth="9.140625" defaultRowHeight="15"/>
  <cols>
    <col min="1" max="1" width="11.7109375" style="0" customWidth="1"/>
    <col min="2" max="2" width="18.8515625" style="0" customWidth="1"/>
    <col min="3" max="3" width="16.57421875" style="7" customWidth="1"/>
    <col min="4" max="4" width="15.140625" style="8" customWidth="1"/>
    <col min="5" max="7" width="13.8515625" style="0" customWidth="1"/>
    <col min="8" max="8" width="13.140625" style="0" customWidth="1"/>
    <col min="9" max="9" width="13.8515625" style="0" customWidth="1"/>
    <col min="10" max="10" width="10.28125" style="0" customWidth="1"/>
    <col min="12" max="12" width="9.57421875" style="0" bestFit="1" customWidth="1"/>
    <col min="247" max="247" width="9.7109375" style="0" customWidth="1"/>
    <col min="248" max="248" width="41.421875" style="0" customWidth="1"/>
    <col min="249" max="249" width="10.28125" style="0" customWidth="1"/>
    <col min="250" max="250" width="9.140625" style="0" customWidth="1"/>
    <col min="251" max="16384" width="14.00390625" style="0" customWidth="1"/>
  </cols>
  <sheetData>
    <row r="1" spans="1:10" s="1" customFormat="1" ht="54" customHeight="1">
      <c r="A1" s="118" t="s">
        <v>52</v>
      </c>
      <c r="B1" s="118"/>
      <c r="C1" s="118"/>
      <c r="D1" s="118"/>
      <c r="E1" s="118"/>
      <c r="F1" s="118"/>
      <c r="G1" s="118"/>
      <c r="H1" s="118"/>
      <c r="I1" s="118"/>
      <c r="J1"/>
    </row>
    <row r="2" spans="1:9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64.5" customHeight="1">
      <c r="A3" s="119" t="s">
        <v>0</v>
      </c>
      <c r="B3" s="120" t="s">
        <v>1</v>
      </c>
      <c r="C3" s="121" t="s">
        <v>37</v>
      </c>
      <c r="D3" s="120" t="s">
        <v>38</v>
      </c>
      <c r="E3" s="119" t="s">
        <v>39</v>
      </c>
      <c r="F3" s="119"/>
      <c r="G3" s="119"/>
      <c r="H3" s="119"/>
      <c r="I3" s="119"/>
    </row>
    <row r="4" spans="1:9" ht="54.75" customHeight="1">
      <c r="A4" s="119"/>
      <c r="B4" s="120"/>
      <c r="C4" s="122"/>
      <c r="D4" s="120"/>
      <c r="E4" s="44" t="s">
        <v>33</v>
      </c>
      <c r="F4" s="44" t="s">
        <v>36</v>
      </c>
      <c r="G4" s="44" t="s">
        <v>34</v>
      </c>
      <c r="H4" s="44" t="s">
        <v>41</v>
      </c>
      <c r="I4" s="44" t="s">
        <v>35</v>
      </c>
    </row>
    <row r="5" spans="1:9" ht="41.25" customHeight="1">
      <c r="A5" s="115" t="s">
        <v>27</v>
      </c>
      <c r="B5" s="116"/>
      <c r="C5" s="116"/>
      <c r="D5" s="116"/>
      <c r="E5" s="116"/>
      <c r="F5" s="116"/>
      <c r="G5" s="116"/>
      <c r="H5" s="116"/>
      <c r="I5" s="117"/>
    </row>
    <row r="6" spans="1:25" ht="63.75" customHeight="1">
      <c r="A6" s="52">
        <v>914</v>
      </c>
      <c r="B6" s="53" t="s">
        <v>13</v>
      </c>
      <c r="C6" s="75">
        <f>E6+F6+G6+H6+I6</f>
        <v>66.795</v>
      </c>
      <c r="D6" s="54">
        <v>3</v>
      </c>
      <c r="E6" s="55">
        <f>90.3*0.3</f>
        <v>27.09</v>
      </c>
      <c r="F6" s="55">
        <f>100*0.25</f>
        <v>25</v>
      </c>
      <c r="G6" s="55">
        <f>33.5*0.25</f>
        <v>8.375</v>
      </c>
      <c r="H6" s="56">
        <f>40*0.1</f>
        <v>4</v>
      </c>
      <c r="I6" s="50">
        <f>23.3*0.1</f>
        <v>2.33</v>
      </c>
      <c r="J6" s="26"/>
      <c r="K6" s="26"/>
      <c r="L6" s="26"/>
      <c r="M6" s="26"/>
      <c r="N6" s="26"/>
      <c r="O6" s="80"/>
      <c r="P6" s="79"/>
      <c r="Q6" s="17"/>
      <c r="R6" s="17"/>
      <c r="S6" s="17"/>
      <c r="T6" s="17"/>
      <c r="U6" s="17"/>
      <c r="V6" s="17"/>
      <c r="W6" s="17"/>
      <c r="X6" s="17"/>
      <c r="Y6" s="17"/>
    </row>
    <row r="7" spans="1:25" ht="63.75" customHeight="1">
      <c r="A7" s="47">
        <v>918</v>
      </c>
      <c r="B7" s="46" t="s">
        <v>15</v>
      </c>
      <c r="C7" s="75">
        <f>E7+F7+G7+H7+I7</f>
        <v>96</v>
      </c>
      <c r="D7" s="77">
        <v>1</v>
      </c>
      <c r="E7" s="45">
        <f>100*0.3</f>
        <v>30</v>
      </c>
      <c r="F7" s="45">
        <f>100*0.25</f>
        <v>25</v>
      </c>
      <c r="G7" s="45">
        <f>100*0.25</f>
        <v>25</v>
      </c>
      <c r="H7" s="49">
        <f>60*0.1</f>
        <v>6</v>
      </c>
      <c r="I7" s="48">
        <f>100*0.1</f>
        <v>10</v>
      </c>
      <c r="J7" s="26"/>
      <c r="K7" s="26"/>
      <c r="L7" s="26"/>
      <c r="M7" s="26"/>
      <c r="N7" s="26"/>
      <c r="O7" s="80"/>
      <c r="P7" s="79"/>
      <c r="Q7" s="17"/>
      <c r="R7" s="17"/>
      <c r="S7" s="17"/>
      <c r="T7" s="17"/>
      <c r="U7" s="17"/>
      <c r="V7" s="17"/>
      <c r="W7" s="17"/>
      <c r="X7" s="17"/>
      <c r="Y7" s="17"/>
    </row>
    <row r="8" spans="1:25" ht="120" customHeight="1">
      <c r="A8" s="62">
        <v>919</v>
      </c>
      <c r="B8" s="58" t="s">
        <v>16</v>
      </c>
      <c r="C8" s="75">
        <f>E8+F8+G8+H8+I8</f>
        <v>90</v>
      </c>
      <c r="D8" s="78">
        <v>2</v>
      </c>
      <c r="E8" s="60">
        <f>100*0.3</f>
        <v>30</v>
      </c>
      <c r="F8" s="60">
        <f>100*0.25</f>
        <v>25</v>
      </c>
      <c r="G8" s="60">
        <f>100*0.25</f>
        <v>25</v>
      </c>
      <c r="H8" s="61">
        <f>40*0.1</f>
        <v>4</v>
      </c>
      <c r="I8" s="51">
        <f>60*0.1</f>
        <v>6</v>
      </c>
      <c r="J8" s="26"/>
      <c r="K8" s="26"/>
      <c r="L8" s="26"/>
      <c r="M8" s="26"/>
      <c r="N8" s="26"/>
      <c r="O8" s="80"/>
      <c r="P8" s="79"/>
      <c r="Q8" s="17"/>
      <c r="R8" s="17"/>
      <c r="S8" s="17"/>
      <c r="T8" s="17"/>
      <c r="U8" s="17"/>
      <c r="V8" s="17"/>
      <c r="W8" s="17"/>
      <c r="X8" s="17"/>
      <c r="Y8" s="17"/>
    </row>
    <row r="9" spans="1:25" ht="40.5" customHeight="1">
      <c r="A9" s="115" t="s">
        <v>28</v>
      </c>
      <c r="B9" s="116"/>
      <c r="C9" s="116"/>
      <c r="D9" s="116"/>
      <c r="E9" s="116"/>
      <c r="F9" s="116"/>
      <c r="G9" s="116"/>
      <c r="H9" s="116"/>
      <c r="I9" s="117"/>
      <c r="J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65.25" customHeight="1">
      <c r="A10" s="52">
        <v>913</v>
      </c>
      <c r="B10" s="53" t="s">
        <v>17</v>
      </c>
      <c r="C10" s="82">
        <f>E10+F10+G10+I10</f>
        <v>100</v>
      </c>
      <c r="D10" s="76">
        <v>1</v>
      </c>
      <c r="E10" s="55">
        <f>100*(0.3+0.0333)</f>
        <v>33.33</v>
      </c>
      <c r="F10" s="55">
        <f>100*(0.25+0.0278)</f>
        <v>27.779999999999998</v>
      </c>
      <c r="G10" s="55">
        <f>100*(0.25+0.0278)</f>
        <v>27.779999999999998</v>
      </c>
      <c r="H10" s="55" t="s">
        <v>2</v>
      </c>
      <c r="I10" s="50">
        <f>100*(0.1+0.0111)</f>
        <v>11.110000000000001</v>
      </c>
      <c r="J10" s="79"/>
      <c r="K10" s="79"/>
      <c r="L10" s="79"/>
      <c r="M10" s="79"/>
      <c r="O10" s="80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78.75" customHeight="1">
      <c r="A11" s="47">
        <v>916</v>
      </c>
      <c r="B11" s="46" t="s">
        <v>14</v>
      </c>
      <c r="C11" s="75">
        <f>E11+F11+G11+I11</f>
        <v>100</v>
      </c>
      <c r="D11" s="77">
        <v>1</v>
      </c>
      <c r="E11" s="45">
        <f>100*(0.3+0.0333)</f>
        <v>33.33</v>
      </c>
      <c r="F11" s="45">
        <f>100*(0.25+0.0278)</f>
        <v>27.779999999999998</v>
      </c>
      <c r="G11" s="45">
        <f>100*(0.25+0.0278)</f>
        <v>27.779999999999998</v>
      </c>
      <c r="H11" s="45" t="s">
        <v>2</v>
      </c>
      <c r="I11" s="48">
        <f>100*(0.1+0.0111)</f>
        <v>11.110000000000001</v>
      </c>
      <c r="J11" s="79"/>
      <c r="K11" s="79"/>
      <c r="L11" s="79"/>
      <c r="M11" s="79"/>
      <c r="N11" s="79"/>
      <c r="O11" s="80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78.75" customHeight="1">
      <c r="A12" s="57">
        <v>924</v>
      </c>
      <c r="B12" s="58" t="s">
        <v>18</v>
      </c>
      <c r="C12" s="83">
        <f>E12+F12+G12+I12</f>
        <v>100</v>
      </c>
      <c r="D12" s="59">
        <v>1</v>
      </c>
      <c r="E12" s="60">
        <f>100*(0.3+0.0333)</f>
        <v>33.33</v>
      </c>
      <c r="F12" s="60">
        <f>100*(0.25+0.0278)</f>
        <v>27.779999999999998</v>
      </c>
      <c r="G12" s="60">
        <f>100*(0.25+0.0278)</f>
        <v>27.779999999999998</v>
      </c>
      <c r="H12" s="60" t="s">
        <v>2</v>
      </c>
      <c r="I12" s="51">
        <f>100*(0.1+0.0111)</f>
        <v>11.110000000000001</v>
      </c>
      <c r="J12" s="79"/>
      <c r="K12" s="79"/>
      <c r="L12" s="79"/>
      <c r="M12" s="79"/>
      <c r="O12" s="80"/>
      <c r="Q12" s="17"/>
      <c r="R12" s="17"/>
      <c r="S12" s="17"/>
      <c r="T12" s="17"/>
      <c r="U12" s="17"/>
      <c r="V12" s="17"/>
      <c r="W12" s="17"/>
      <c r="X12" s="17"/>
      <c r="Y12" s="17"/>
    </row>
    <row r="13" spans="1:9" ht="56.25" customHeight="1">
      <c r="A13" s="113" t="s">
        <v>53</v>
      </c>
      <c r="B13" s="114"/>
      <c r="C13" s="81">
        <f>(C6+C7+C8+C10+C11+C12)/6</f>
        <v>92.13250000000001</v>
      </c>
      <c r="D13" s="63"/>
      <c r="E13" s="63"/>
      <c r="F13" s="63"/>
      <c r="G13" s="63"/>
      <c r="H13" s="63"/>
      <c r="I13" s="64"/>
    </row>
  </sheetData>
  <sheetProtection/>
  <mergeCells count="9">
    <mergeCell ref="A13:B13"/>
    <mergeCell ref="A5:I5"/>
    <mergeCell ref="A9:I9"/>
    <mergeCell ref="A1:I1"/>
    <mergeCell ref="A3:A4"/>
    <mergeCell ref="B3:B4"/>
    <mergeCell ref="D3:D4"/>
    <mergeCell ref="E3:I3"/>
    <mergeCell ref="C3:C4"/>
  </mergeCells>
  <printOptions/>
  <pageMargins left="0.49" right="0.4330708661417323" top="0.4724409448818898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2021-11-18T13:29:18Z</dcterms:modified>
  <cp:category/>
  <cp:version/>
  <cp:contentType/>
  <cp:contentStatus/>
</cp:coreProperties>
</file>