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иаграмма1" sheetId="1" r:id="rId1"/>
    <sheet name="Оценка" sheetId="2" r:id="rId2"/>
    <sheet name="СФС" sheetId="3" r:id="rId3"/>
  </sheets>
  <externalReferences>
    <externalReference r:id="rId6"/>
  </externalReferences>
  <definedNames>
    <definedName name="_xlnm.Print_Area" localSheetId="2">'СФС'!$A$1:$E$26</definedName>
  </definedNames>
  <calcPr fullCalcOnLoad="1"/>
</workbook>
</file>

<file path=xl/sharedStrings.xml><?xml version="1.0" encoding="utf-8"?>
<sst xmlns="http://schemas.openxmlformats.org/spreadsheetml/2006/main" count="406" uniqueCount="176">
  <si>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</si>
  <si>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</si>
  <si>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</si>
  <si>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</si>
  <si>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</si>
  <si>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</si>
  <si>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</si>
  <si>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</si>
  <si>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</si>
  <si>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</si>
  <si>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</si>
  <si>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</si>
  <si>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</si>
  <si>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</si>
  <si>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</si>
  <si>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</si>
  <si>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</si>
  <si>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</si>
  <si>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</si>
  <si>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</si>
  <si>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</si>
  <si>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</si>
  <si>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</si>
  <si>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</si>
  <si>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</si>
  <si>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</si>
  <si>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</si>
  <si>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</si>
  <si>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</si>
  <si>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</si>
  <si>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</si>
  <si>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</si>
  <si>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</si>
  <si>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</si>
  <si>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</si>
  <si>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</si>
  <si>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</si>
  <si>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</si>
  <si>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</si>
  <si>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</si>
  <si>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</si>
  <si>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</si>
  <si>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</si>
  <si>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</si>
  <si>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 xml:space="preserve">Е(Р)=5, если Р=0
Е(Р)=4, если Р=1
Е(Р)=3, если Р=2
Е(Р)=2, если Р=3
Е(Р)=1, если Р=4
Е(Р)=0, если Р 5
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</si>
  <si>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</si>
  <si>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</si>
  <si>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</si>
  <si>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</si>
  <si>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</si>
  <si>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</si>
  <si>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</si>
  <si>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</si>
  <si>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</si>
  <si>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</si>
  <si>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</si>
  <si>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</si>
  <si>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</si>
  <si>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</si>
  <si>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</si>
  <si>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</si>
  <si>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</si>
  <si>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</si>
  <si>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</si>
  <si>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</si>
  <si>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</si>
  <si>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</si>
  <si>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</si>
  <si>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</si>
  <si>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</si>
  <si>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</si>
  <si>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</si>
  <si>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</si>
  <si>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</si>
  <si>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</si>
  <si>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</si>
  <si>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</si>
  <si>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</si>
  <si>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</si>
  <si>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</si>
  <si>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</si>
  <si>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</si>
  <si>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</si>
  <si>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</si>
  <si>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</si>
  <si>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</si>
  <si>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</si>
  <si>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</si>
  <si>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</si>
  <si>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</si>
  <si>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</si>
  <si>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</si>
  <si>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</si>
  <si>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</si>
  <si>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</si>
  <si>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</si>
  <si>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по исковым требованиям к ГАБС, 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</si>
  <si>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</si>
  <si>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</si>
  <si>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</si>
  <si>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</si>
  <si>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</si>
  <si>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</si>
  <si>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</si>
  <si>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</si>
  <si>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</si>
  <si>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</si>
  <si>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</si>
  <si>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</si>
  <si>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>Итоговый показатель - "Доля неисполненных на конец года бюджетных ассигнований"</t>
  </si>
  <si>
    <t>R - объем бюджетных ассигнований ГАСМБ согласно сводной бюджетной росписи м/б с учетом внесенных в нее изменений, по состоянию на конец отчетного года</t>
  </si>
  <si>
    <t>Е - кассовое исполнение расходов ГАСМБ в отчетном финансовом году</t>
  </si>
  <si>
    <t>2.1.</t>
  </si>
  <si>
    <t>2.4</t>
  </si>
  <si>
    <t>Итоговый показатель - "Доля бюджетных ассигнований запланированных на реализацию муниципальных целевых программ"</t>
  </si>
  <si>
    <t>S - общая сумма кассовых расходов ГАСМБ в отчетном финансовом году (без учета целевых средств из других бюджетов бюджетной системы РФ)</t>
  </si>
  <si>
    <t>3.3</t>
  </si>
  <si>
    <t>Итоговый показатель - "Своевременность предоставления сведений о прогнозе доходов ГАСМБ"</t>
  </si>
  <si>
    <t>Р – количество дней отклонения даты регистрации сопроводительного письма ГАСМБ, …… от даты предоставления указанных сведений установленной управлением финансов администрации ЗАТО Александровск</t>
  </si>
  <si>
    <t>Е(Р)=0, если Р≥5
Е(Р)=0,2, если Р=4
Е(Р)=0,4, если Р=3
Е(Р)=0,6, если Р=2
Е(Р)=0,8, если Р=1
Е(Р)=1, если Р=0</t>
  </si>
  <si>
    <t>Оценка выполнения показателя 3.3:</t>
  </si>
  <si>
    <t>5.</t>
  </si>
  <si>
    <t>4.</t>
  </si>
  <si>
    <t>Учет и отчетность</t>
  </si>
  <si>
    <t>4.1.</t>
  </si>
  <si>
    <t>Итоговый показатель - "Соблюдение сроков предоставления годовой отчетности"</t>
  </si>
  <si>
    <t>Р – количество дней отклонения даты предоставления годовой отчетности ГАБС от даты, установленной управлением финансов администрации ЗАТО Александровск</t>
  </si>
  <si>
    <t>Оценка выполнения показателя 4.1:</t>
  </si>
  <si>
    <t>4.2</t>
  </si>
  <si>
    <t>Итоговый показатель - "Предоставление в составе годовой бюджетной отчетности сведений о мерах по повышению эффективности расходования бюджетных средств"</t>
  </si>
  <si>
    <t>Р – ГАБС в составе годовой бюджетной отчетности предоставляют сведения о принятых мерах по повышению эффективности расходования бюджетных средств</t>
  </si>
  <si>
    <t>Е(Р) = 5, если сведения предоставлены
Е(Р) = 0, если сведения не предоставлены</t>
  </si>
  <si>
    <t>Контроль и аудит</t>
  </si>
  <si>
    <t>5.1</t>
  </si>
  <si>
    <t>Итоговый показатель - "Осуществление мероприятий внутреннего контроля"</t>
  </si>
  <si>
    <t>Р – наличие в годовой бюджетной отчетности за отчетный финансовый год заполненной таблицы 5 «Сведения о результатах мероприятий внутреннего контроля» формы 0503160, утвержденной приказом Министерства финансов Российской Федерации от 28.12.2010 № 191н (далее – таблица «Сведения о результатах мероприятий внутреннего контроля»), содержание которой функционально соответствует характеристикам внутреннего контроля, указанным в комментарии</t>
  </si>
  <si>
    <t>Е(Р) =1, если таблица «Сведения о результатах мероприятий внутреннего контроля» заполнена и соответствует характеристикам внутреннего контроля, указанным в комментариях,
Е(Р)=0, если таблица «Сведения о результатах мероприятий внутреннего контроля» не заполнена или не соответствует характеристикам внутреннего контроля, указанным в комментариях</t>
  </si>
  <si>
    <t>Оценка выполнения показателя 5.1:</t>
  </si>
  <si>
    <t>5.2</t>
  </si>
  <si>
    <t>Оценка выполнения показателя 5.2:</t>
  </si>
  <si>
    <t>Итоговый показатель - "Наличие нарушений, выявленных в ходе контрольных мероприятий уполномоченным органом финансового контроля"</t>
  </si>
  <si>
    <t>Р – наличие или отсутствие финансовых нарушений, выявленных в ходе проведения контрольных мероприятий уполномоченными органами финансового контроля, согласно таблице 7 «Сведения о результатах внешних контрольных мероприятий» формы 0503160, утвержденной приказом Министерства финансов Российской Федерации от 28.12.2010 № 191н</t>
  </si>
  <si>
    <t>Е(Р) = 1, если нарушения в отчетном периоде не выявлены,
Е(Р) =0, если в отчетном периоде выявлены нарушения</t>
  </si>
  <si>
    <t>5.3</t>
  </si>
  <si>
    <t>Итоговый показатель - "Проведение инвентаризаций"</t>
  </si>
  <si>
    <t>Р – наличие в годовой бюджетной отчетности за отчетный финансовый год заполненной таблицы 6 «Сведения о проведении инвентаризаций»  формы 0503160, утвержденной приказом Министерства финансов Российской Федерации от 28.12.2010 № 191н</t>
  </si>
  <si>
    <t>Е(Р) = 1, если таблица «Сведения о проведении инвентаризаций» заполнена и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Федерации,
Е(Р) = 0, если таблица «Сведения о проведении инвентаризаций» не заполнена или не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</t>
  </si>
  <si>
    <t>5.4</t>
  </si>
  <si>
    <t>Итоговый показатель - "Наличие недостач и хищений денежных средств и материальных ценностей"</t>
  </si>
  <si>
    <t>Р – наличие или отсутствие недостач и хищений денежных средств и материальных ценностей в отчетном периоде</t>
  </si>
  <si>
    <t>Е(Р) = 1, если недостачи и хищения денежных средств и материальных ценностей в отчетном периоде не выявлены,
Е(Р) = 0, если в отчетном периоде выявлены недостачи и хищения денежных средств и материальных ценностей</t>
  </si>
  <si>
    <t>Оценка выполнения показателя 5.4:</t>
  </si>
  <si>
    <t>Оценка выполнения показателя 5.3:</t>
  </si>
  <si>
    <t>6.4</t>
  </si>
  <si>
    <t>Оценка выполнения показателя 2.1:</t>
  </si>
  <si>
    <t>Оценка выполнения показателя 2.4:</t>
  </si>
  <si>
    <t>Оценка выполнения показателя 4.2:</t>
  </si>
  <si>
    <t>Расчет максимального значения</t>
  </si>
  <si>
    <r>
      <t>Е(Р)=5, если Р≥</t>
    </r>
    <r>
      <rPr>
        <sz val="7.5"/>
        <color indexed="8"/>
        <rFont val="Arial"/>
        <family val="2"/>
      </rPr>
      <t>50%</t>
    </r>
    <r>
      <rPr>
        <sz val="10"/>
        <color indexed="8"/>
        <rFont val="Arial"/>
        <family val="2"/>
      </rPr>
      <t xml:space="preserve">
Е(Р)=4, если Р≥40%
Е(Р)=3, если Р≥30%
Е(Р)=2, если Р≥20%
Е(Р)=1, если Р≥10%
Е(Р)=0, если Р</t>
    </r>
    <r>
      <rPr>
        <sz val="10"/>
        <color indexed="8"/>
        <rFont val="Arial Cyr"/>
        <family val="0"/>
      </rPr>
      <t>&lt;1</t>
    </r>
    <r>
      <rPr>
        <sz val="10"/>
        <color indexed="8"/>
        <rFont val="Arial"/>
        <family val="2"/>
      </rPr>
      <t>0%</t>
    </r>
  </si>
  <si>
    <t>Наименование</t>
  </si>
  <si>
    <t>Sвп - кассовое исполнение расходов ГАСМБ, осуществляемых в рамках реализации муниципальных целевых программ в отчетном финансовом году (без учета целевых средств из других бюджетов бюджетной системы РФ)</t>
  </si>
  <si>
    <t>(по итогам 2016 года)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</si>
  <si>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</si>
  <si>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</si>
  <si>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Субсидия на организацию отдыха детей  Мурманской области в оздоровительных учреждениях с дневным пребыванием, организованных на базе муниципальных учреждений</t>
  </si>
  <si>
    <t>Субсидия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</si>
  <si>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</si>
  <si>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Мероприятия государственной программы Российской Федерации "Доступная среда" на 2011-2020 годы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</si>
  <si>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</si>
  <si>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</si>
  <si>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>Значения показателей ГАБС - Администрация ЗАТО Александровск по состоянию на 31.12.2016</t>
  </si>
  <si>
    <t>Значения показателей ГАБС - Управление муниципальной собственностью администрации ЗАТО Александровск по состоянию на 31.12.2016</t>
  </si>
  <si>
    <t>Значения показателей ГАБС - Управление образования администрации ЗАТО Александровск по состоянию на 31.12.2016</t>
  </si>
  <si>
    <t>Значения показателей ГАБС - Управление культуры, спорта и молодежной политики администрации ЗАТО Александровск по состоянию на 31.12.2016</t>
  </si>
  <si>
    <t xml:space="preserve">    Государственная поддержка малого и среднего предпринимательства, включая крестьянские (фермерские) хозяйства (субсидия из областного бюджета бюджетам монопрофильных муниципальных образований Мурманской области, получившим прямую финансовую поддержку за счет средств федерального бюджета в рамках конкурсного отбора субъектов Российской Федерации)</t>
  </si>
  <si>
    <t>МАКСИМАЛЬНО ВОЗМОЖНОЕ КОЛИЧЕСТВО БАЛЛОВ по итогам 2016 года: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</si>
</sst>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0.0000"/>
    <numFmt numFmtId="196" formatCode="0.000"/>
    <numFmt numFmtId="197" formatCode="0.0"/>
  </numFmts>
  <fonts count="86">
    <font>
      <sz val="10"/>
      <name val="Arial"/>
      <family val="0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0"/>
      <color indexed="8"/>
      <name val="Arial Cyr"/>
      <family val="0"/>
    </font>
    <font>
      <sz val="13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0"/>
      <color indexed="8"/>
      <name val="Calibri"/>
      <family val="0"/>
    </font>
    <font>
      <b/>
      <sz val="12"/>
      <color indexed="56"/>
      <name val="Times New Roman"/>
      <family val="0"/>
    </font>
    <font>
      <b/>
      <sz val="12"/>
      <color indexed="56"/>
      <name val="Book Antiqua"/>
      <family val="0"/>
    </font>
    <font>
      <b/>
      <sz val="11"/>
      <color indexed="56"/>
      <name val="Book Antiqu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indexed="56"/>
      <name val="Times New Roman"/>
      <family val="1"/>
    </font>
    <font>
      <sz val="13"/>
      <color indexed="56"/>
      <name val="Times New Roman"/>
      <family val="1"/>
    </font>
    <font>
      <b/>
      <sz val="10"/>
      <color indexed="18"/>
      <name val="Arial"/>
      <family val="2"/>
    </font>
    <font>
      <b/>
      <sz val="11"/>
      <color indexed="18"/>
      <name val="Times New Roman"/>
      <family val="1"/>
    </font>
    <font>
      <b/>
      <sz val="13"/>
      <color indexed="18"/>
      <name val="Times New Roman"/>
      <family val="1"/>
    </font>
    <font>
      <b/>
      <sz val="13"/>
      <color indexed="56"/>
      <name val="Times New Roman"/>
      <family val="1"/>
    </font>
    <font>
      <b/>
      <sz val="10"/>
      <color indexed="56"/>
      <name val="Arial"/>
      <family val="2"/>
    </font>
    <font>
      <b/>
      <sz val="10"/>
      <color indexed="20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Times New Roman"/>
      <family val="1"/>
    </font>
    <font>
      <b/>
      <sz val="14"/>
      <color indexed="18"/>
      <name val="Times New Roman"/>
      <family val="1"/>
    </font>
    <font>
      <b/>
      <sz val="16"/>
      <color indexed="62"/>
      <name val="Book Antiqu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3"/>
      <name val="Times New Roman"/>
      <family val="1"/>
    </font>
    <font>
      <b/>
      <sz val="11"/>
      <color theme="3"/>
      <name val="Times New Roman"/>
      <family val="1"/>
    </font>
    <font>
      <sz val="13"/>
      <color theme="3"/>
      <name val="Times New Roman"/>
      <family val="1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Times New Roman"/>
      <family val="1"/>
    </font>
    <font>
      <b/>
      <sz val="13"/>
      <color rgb="FF16365C"/>
      <name val="Times New Roman"/>
      <family val="1"/>
    </font>
    <font>
      <b/>
      <sz val="13"/>
      <color theme="3" tint="-0.24997000396251678"/>
      <name val="Times New Roman"/>
      <family val="1"/>
    </font>
    <font>
      <b/>
      <sz val="13"/>
      <color theme="3"/>
      <name val="Times New Roman"/>
      <family val="1"/>
    </font>
    <font>
      <b/>
      <sz val="10"/>
      <color rgb="FF002060"/>
      <name val="Arial"/>
      <family val="2"/>
    </font>
    <font>
      <b/>
      <sz val="11"/>
      <color rgb="FF002060"/>
      <name val="Times New Roman"/>
      <family val="1"/>
    </font>
    <font>
      <b/>
      <sz val="10"/>
      <color rgb="FF800080"/>
      <name val="Arial"/>
      <family val="2"/>
    </font>
    <font>
      <b/>
      <sz val="10"/>
      <color theme="3" tint="-0.4999699890613556"/>
      <name val="Arial"/>
      <family val="2"/>
    </font>
    <font>
      <sz val="10"/>
      <color theme="3" tint="-0.4999699890613556"/>
      <name val="Arial"/>
      <family val="2"/>
    </font>
    <font>
      <b/>
      <sz val="11"/>
      <color theme="3" tint="-0.4999699890613556"/>
      <name val="Arial"/>
      <family val="2"/>
    </font>
    <font>
      <b/>
      <sz val="11"/>
      <color theme="3" tint="-0.4999699890613556"/>
      <name val="Times New Roman"/>
      <family val="1"/>
    </font>
    <font>
      <sz val="11"/>
      <color theme="3" tint="-0.4999699890613556"/>
      <name val="Times New Roman"/>
      <family val="1"/>
    </font>
    <font>
      <b/>
      <sz val="14"/>
      <color theme="3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/>
    </xf>
    <xf numFmtId="49" fontId="63" fillId="0" borderId="0" xfId="0" applyNumberFormat="1" applyFont="1" applyAlignment="1">
      <alignment horizontal="center" vertical="center" wrapText="1"/>
    </xf>
    <xf numFmtId="49" fontId="64" fillId="0" borderId="10" xfId="0" applyNumberFormat="1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49" fontId="66" fillId="33" borderId="10" xfId="0" applyNumberFormat="1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right" vertical="center" wrapText="1"/>
    </xf>
    <xf numFmtId="0" fontId="67" fillId="33" borderId="12" xfId="0" applyFont="1" applyFill="1" applyBorder="1" applyAlignment="1">
      <alignment horizontal="center" vertical="center" wrapText="1"/>
    </xf>
    <xf numFmtId="194" fontId="66" fillId="33" borderId="11" xfId="0" applyNumberFormat="1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49" fontId="66" fillId="33" borderId="13" xfId="0" applyNumberFormat="1" applyFont="1" applyFill="1" applyBorder="1" applyAlignment="1">
      <alignment horizontal="center" vertical="center" wrapText="1"/>
    </xf>
    <xf numFmtId="192" fontId="66" fillId="33" borderId="11" xfId="0" applyNumberFormat="1" applyFont="1" applyFill="1" applyBorder="1" applyAlignment="1">
      <alignment horizontal="center" vertical="center" wrapText="1"/>
    </xf>
    <xf numFmtId="49" fontId="66" fillId="34" borderId="13" xfId="0" applyNumberFormat="1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left" vertical="center" wrapText="1"/>
    </xf>
    <xf numFmtId="0" fontId="67" fillId="34" borderId="11" xfId="0" applyFont="1" applyFill="1" applyBorder="1" applyAlignment="1">
      <alignment horizontal="center" vertical="center" wrapText="1"/>
    </xf>
    <xf numFmtId="4" fontId="66" fillId="34" borderId="11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vertical="center" wrapText="1"/>
    </xf>
    <xf numFmtId="0" fontId="68" fillId="0" borderId="14" xfId="0" applyFont="1" applyFill="1" applyBorder="1" applyAlignment="1">
      <alignment vertical="center" wrapText="1"/>
    </xf>
    <xf numFmtId="0" fontId="68" fillId="0" borderId="13" xfId="0" applyFont="1" applyFill="1" applyBorder="1" applyAlignment="1">
      <alignment vertical="center" wrapText="1"/>
    </xf>
    <xf numFmtId="4" fontId="66" fillId="34" borderId="10" xfId="0" applyNumberFormat="1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49" fontId="66" fillId="34" borderId="11" xfId="0" applyNumberFormat="1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 wrapText="1"/>
    </xf>
    <xf numFmtId="49" fontId="66" fillId="34" borderId="10" xfId="0" applyNumberFormat="1" applyFont="1" applyFill="1" applyBorder="1" applyAlignment="1">
      <alignment horizontal="center" vertical="center" wrapText="1"/>
    </xf>
    <xf numFmtId="4" fontId="66" fillId="34" borderId="15" xfId="0" applyNumberFormat="1" applyFont="1" applyFill="1" applyBorder="1" applyAlignment="1">
      <alignment horizontal="center" vertical="center" wrapText="1"/>
    </xf>
    <xf numFmtId="4" fontId="66" fillId="34" borderId="16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3" fontId="66" fillId="34" borderId="10" xfId="0" applyNumberFormat="1" applyFont="1" applyFill="1" applyBorder="1" applyAlignment="1">
      <alignment horizontal="center" vertical="center" wrapText="1"/>
    </xf>
    <xf numFmtId="0" fontId="66" fillId="34" borderId="13" xfId="0" applyFont="1" applyFill="1" applyBorder="1" applyAlignment="1">
      <alignment horizontal="center" vertical="center" wrapText="1"/>
    </xf>
    <xf numFmtId="0" fontId="68" fillId="0" borderId="14" xfId="0" applyFont="1" applyBorder="1" applyAlignment="1">
      <alignment/>
    </xf>
    <xf numFmtId="0" fontId="67" fillId="34" borderId="12" xfId="0" applyFont="1" applyFill="1" applyBorder="1" applyAlignment="1">
      <alignment horizontal="right" vertical="center" wrapText="1"/>
    </xf>
    <xf numFmtId="0" fontId="67" fillId="34" borderId="12" xfId="0" applyFont="1" applyFill="1" applyBorder="1" applyAlignment="1">
      <alignment horizontal="center" vertical="center" wrapText="1"/>
    </xf>
    <xf numFmtId="0" fontId="68" fillId="34" borderId="11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/>
    </xf>
    <xf numFmtId="0" fontId="68" fillId="34" borderId="13" xfId="0" applyFont="1" applyFill="1" applyBorder="1" applyAlignment="1">
      <alignment horizontal="center" vertical="center" wrapText="1"/>
    </xf>
    <xf numFmtId="49" fontId="67" fillId="34" borderId="10" xfId="0" applyNumberFormat="1" applyFont="1" applyFill="1" applyBorder="1" applyAlignment="1">
      <alignment horizontal="right" vertical="center" wrapText="1"/>
    </xf>
    <xf numFmtId="0" fontId="66" fillId="34" borderId="17" xfId="0" applyFont="1" applyFill="1" applyBorder="1" applyAlignment="1">
      <alignment horizontal="center" vertical="center" wrapText="1"/>
    </xf>
    <xf numFmtId="0" fontId="67" fillId="34" borderId="13" xfId="0" applyFont="1" applyFill="1" applyBorder="1" applyAlignment="1">
      <alignment horizontal="center" vertical="center" wrapText="1"/>
    </xf>
    <xf numFmtId="4" fontId="66" fillId="34" borderId="13" xfId="0" applyNumberFormat="1" applyFont="1" applyFill="1" applyBorder="1" applyAlignment="1">
      <alignment horizontal="center" vertical="center" wrapText="1"/>
    </xf>
    <xf numFmtId="0" fontId="66" fillId="35" borderId="11" xfId="0" applyFont="1" applyFill="1" applyBorder="1" applyAlignment="1">
      <alignment horizontal="center" vertical="center" wrapText="1"/>
    </xf>
    <xf numFmtId="195" fontId="66" fillId="35" borderId="11" xfId="0" applyNumberFormat="1" applyFont="1" applyFill="1" applyBorder="1" applyAlignment="1">
      <alignment horizontal="center" vertical="center" wrapText="1"/>
    </xf>
    <xf numFmtId="0" fontId="67" fillId="35" borderId="11" xfId="0" applyFont="1" applyFill="1" applyBorder="1" applyAlignment="1">
      <alignment horizontal="center" vertical="center" wrapText="1"/>
    </xf>
    <xf numFmtId="49" fontId="68" fillId="0" borderId="0" xfId="0" applyNumberFormat="1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192" fontId="68" fillId="0" borderId="0" xfId="0" applyNumberFormat="1" applyFont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69" fillId="0" borderId="11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 wrapText="1"/>
    </xf>
    <xf numFmtId="0" fontId="71" fillId="0" borderId="11" xfId="0" applyFont="1" applyFill="1" applyBorder="1" applyAlignment="1">
      <alignment vertical="center" wrapText="1"/>
    </xf>
    <xf numFmtId="4" fontId="71" fillId="0" borderId="11" xfId="0" applyNumberFormat="1" applyFont="1" applyFill="1" applyBorder="1" applyAlignment="1">
      <alignment horizontal="center" vertical="center" wrapText="1"/>
    </xf>
    <xf numFmtId="4" fontId="72" fillId="36" borderId="11" xfId="0" applyNumberFormat="1" applyFont="1" applyFill="1" applyBorder="1" applyAlignment="1">
      <alignment horizontal="center" vertical="center" wrapText="1"/>
    </xf>
    <xf numFmtId="49" fontId="72" fillId="34" borderId="10" xfId="0" applyNumberFormat="1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left" vertical="center" wrapText="1"/>
    </xf>
    <xf numFmtId="0" fontId="72" fillId="34" borderId="11" xfId="0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right" vertical="center" wrapText="1"/>
    </xf>
    <xf numFmtId="0" fontId="73" fillId="34" borderId="12" xfId="0" applyFont="1" applyFill="1" applyBorder="1" applyAlignment="1">
      <alignment horizontal="right" vertical="center" wrapText="1"/>
    </xf>
    <xf numFmtId="0" fontId="73" fillId="34" borderId="12" xfId="0" applyFont="1" applyFill="1" applyBorder="1" applyAlignment="1">
      <alignment horizontal="center" vertical="center" wrapText="1"/>
    </xf>
    <xf numFmtId="4" fontId="72" fillId="34" borderId="11" xfId="0" applyNumberFormat="1" applyFont="1" applyFill="1" applyBorder="1" applyAlignment="1">
      <alignment horizontal="center" vertical="center" wrapText="1"/>
    </xf>
    <xf numFmtId="4" fontId="72" fillId="36" borderId="10" xfId="0" applyNumberFormat="1" applyFont="1" applyFill="1" applyBorder="1" applyAlignment="1">
      <alignment horizontal="center" vertical="center" wrapText="1"/>
    </xf>
    <xf numFmtId="4" fontId="71" fillId="0" borderId="11" xfId="0" applyNumberFormat="1" applyFont="1" applyBorder="1" applyAlignment="1">
      <alignment horizontal="center" vertical="center"/>
    </xf>
    <xf numFmtId="4" fontId="74" fillId="0" borderId="11" xfId="0" applyNumberFormat="1" applyFont="1" applyBorder="1" applyAlignment="1">
      <alignment horizontal="center" vertical="center"/>
    </xf>
    <xf numFmtId="4" fontId="75" fillId="0" borderId="11" xfId="0" applyNumberFormat="1" applyFont="1" applyBorder="1" applyAlignment="1">
      <alignment horizontal="center" vertical="center"/>
    </xf>
    <xf numFmtId="4" fontId="74" fillId="0" borderId="11" xfId="0" applyNumberFormat="1" applyFont="1" applyFill="1" applyBorder="1" applyAlignment="1">
      <alignment horizontal="center" vertical="center"/>
    </xf>
    <xf numFmtId="4" fontId="71" fillId="0" borderId="11" xfId="0" applyNumberFormat="1" applyFont="1" applyFill="1" applyBorder="1" applyAlignment="1">
      <alignment horizontal="center" vertical="center"/>
    </xf>
    <xf numFmtId="4" fontId="76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75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68" fillId="0" borderId="14" xfId="0" applyNumberFormat="1" applyFont="1" applyFill="1" applyBorder="1" applyAlignment="1">
      <alignment vertical="center" wrapText="1"/>
    </xf>
    <xf numFmtId="0" fontId="72" fillId="36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66" fillId="37" borderId="10" xfId="0" applyNumberFormat="1" applyFont="1" applyFill="1" applyBorder="1" applyAlignment="1">
      <alignment horizontal="center" vertical="center" wrapText="1"/>
    </xf>
    <xf numFmtId="0" fontId="67" fillId="37" borderId="10" xfId="0" applyFont="1" applyFill="1" applyBorder="1" applyAlignment="1">
      <alignment horizontal="left" vertical="center" wrapText="1"/>
    </xf>
    <xf numFmtId="0" fontId="67" fillId="37" borderId="10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4" fontId="66" fillId="37" borderId="10" xfId="0" applyNumberFormat="1" applyFont="1" applyFill="1" applyBorder="1" applyAlignment="1">
      <alignment horizontal="center" vertical="center" wrapText="1"/>
    </xf>
    <xf numFmtId="194" fontId="5" fillId="33" borderId="11" xfId="0" applyNumberFormat="1" applyFont="1" applyFill="1" applyBorder="1" applyAlignment="1">
      <alignment horizontal="center" vertical="center" wrapText="1"/>
    </xf>
    <xf numFmtId="0" fontId="73" fillId="36" borderId="11" xfId="0" applyFont="1" applyFill="1" applyBorder="1" applyAlignment="1">
      <alignment horizontal="center" vertical="center" wrapText="1"/>
    </xf>
    <xf numFmtId="4" fontId="77" fillId="36" borderId="11" xfId="0" applyNumberFormat="1" applyFont="1" applyFill="1" applyBorder="1" applyAlignment="1">
      <alignment horizontal="center" vertical="center" wrapText="1"/>
    </xf>
    <xf numFmtId="4" fontId="68" fillId="36" borderId="11" xfId="0" applyNumberFormat="1" applyFont="1" applyFill="1" applyBorder="1" applyAlignment="1">
      <alignment horizontal="center" vertical="center" wrapText="1"/>
    </xf>
    <xf numFmtId="0" fontId="78" fillId="36" borderId="11" xfId="0" applyFont="1" applyFill="1" applyBorder="1" applyAlignment="1">
      <alignment horizontal="center" vertical="center" wrapText="1"/>
    </xf>
    <xf numFmtId="0" fontId="73" fillId="36" borderId="10" xfId="0" applyFont="1" applyFill="1" applyBorder="1" applyAlignment="1">
      <alignment horizontal="center" vertical="center" wrapText="1"/>
    </xf>
    <xf numFmtId="4" fontId="77" fillId="36" borderId="10" xfId="0" applyNumberFormat="1" applyFont="1" applyFill="1" applyBorder="1" applyAlignment="1">
      <alignment horizontal="center" vertical="center" wrapText="1"/>
    </xf>
    <xf numFmtId="0" fontId="78" fillId="36" borderId="10" xfId="0" applyFont="1" applyFill="1" applyBorder="1" applyAlignment="1">
      <alignment horizontal="center" vertical="center" wrapText="1"/>
    </xf>
    <xf numFmtId="0" fontId="67" fillId="36" borderId="11" xfId="0" applyFont="1" applyFill="1" applyBorder="1" applyAlignment="1">
      <alignment horizontal="center" vertical="center" wrapText="1"/>
    </xf>
    <xf numFmtId="4" fontId="66" fillId="36" borderId="11" xfId="0" applyNumberFormat="1" applyFont="1" applyFill="1" applyBorder="1" applyAlignment="1">
      <alignment horizontal="center" vertical="center" wrapText="1"/>
    </xf>
    <xf numFmtId="4" fontId="66" fillId="36" borderId="15" xfId="0" applyNumberFormat="1" applyFont="1" applyFill="1" applyBorder="1" applyAlignment="1">
      <alignment horizontal="center" vertical="center" wrapText="1"/>
    </xf>
    <xf numFmtId="49" fontId="66" fillId="37" borderId="14" xfId="0" applyNumberFormat="1" applyFont="1" applyFill="1" applyBorder="1" applyAlignment="1">
      <alignment horizontal="center" vertical="center" wrapText="1"/>
    </xf>
    <xf numFmtId="0" fontId="67" fillId="37" borderId="11" xfId="0" applyFont="1" applyFill="1" applyBorder="1" applyAlignment="1">
      <alignment horizontal="center" vertical="center" wrapText="1"/>
    </xf>
    <xf numFmtId="192" fontId="66" fillId="34" borderId="10" xfId="0" applyNumberFormat="1" applyFont="1" applyFill="1" applyBorder="1" applyAlignment="1">
      <alignment horizontal="center" vertical="center" wrapText="1"/>
    </xf>
    <xf numFmtId="4" fontId="79" fillId="36" borderId="11" xfId="0" applyNumberFormat="1" applyFont="1" applyFill="1" applyBorder="1" applyAlignment="1">
      <alignment horizontal="center" vertical="center" wrapText="1"/>
    </xf>
    <xf numFmtId="192" fontId="72" fillId="34" borderId="10" xfId="0" applyNumberFormat="1" applyFont="1" applyFill="1" applyBorder="1" applyAlignment="1">
      <alignment horizontal="center" vertical="center" wrapText="1"/>
    </xf>
    <xf numFmtId="0" fontId="69" fillId="5" borderId="11" xfId="0" applyFont="1" applyFill="1" applyBorder="1" applyAlignment="1">
      <alignment vertical="center" wrapText="1"/>
    </xf>
    <xf numFmtId="4" fontId="69" fillId="5" borderId="11" xfId="0" applyNumberFormat="1" applyFont="1" applyFill="1" applyBorder="1" applyAlignment="1">
      <alignment horizontal="center" vertical="center" wrapText="1"/>
    </xf>
    <xf numFmtId="0" fontId="70" fillId="5" borderId="11" xfId="0" applyFont="1" applyFill="1" applyBorder="1" applyAlignment="1">
      <alignment vertical="center" wrapText="1"/>
    </xf>
    <xf numFmtId="4" fontId="70" fillId="5" borderId="11" xfId="0" applyNumberFormat="1" applyFont="1" applyFill="1" applyBorder="1" applyAlignment="1">
      <alignment horizontal="center" vertical="center" wrapText="1"/>
    </xf>
    <xf numFmtId="0" fontId="80" fillId="36" borderId="10" xfId="0" applyFont="1" applyFill="1" applyBorder="1" applyAlignment="1">
      <alignment horizontal="center" vertical="center" wrapText="1"/>
    </xf>
    <xf numFmtId="0" fontId="80" fillId="36" borderId="16" xfId="0" applyFont="1" applyFill="1" applyBorder="1" applyAlignment="1">
      <alignment horizontal="center" vertical="center" wrapText="1"/>
    </xf>
    <xf numFmtId="0" fontId="80" fillId="36" borderId="18" xfId="0" applyFont="1" applyFill="1" applyBorder="1" applyAlignment="1">
      <alignment horizontal="center" vertical="center" wrapText="1"/>
    </xf>
    <xf numFmtId="0" fontId="80" fillId="36" borderId="13" xfId="0" applyFont="1" applyFill="1" applyBorder="1" applyAlignment="1">
      <alignment horizontal="center" vertical="center" wrapText="1"/>
    </xf>
    <xf numFmtId="0" fontId="80" fillId="36" borderId="19" xfId="0" applyFont="1" applyFill="1" applyBorder="1" applyAlignment="1">
      <alignment horizontal="center" vertical="center" wrapText="1"/>
    </xf>
    <xf numFmtId="0" fontId="80" fillId="36" borderId="11" xfId="0" applyFont="1" applyFill="1" applyBorder="1" applyAlignment="1">
      <alignment horizontal="center" vertical="center" wrapText="1"/>
    </xf>
    <xf numFmtId="0" fontId="81" fillId="36" borderId="11" xfId="0" applyFont="1" applyFill="1" applyBorder="1" applyAlignment="1">
      <alignment horizontal="center" vertical="center" wrapText="1"/>
    </xf>
    <xf numFmtId="0" fontId="81" fillId="36" borderId="15" xfId="0" applyFont="1" applyFill="1" applyBorder="1" applyAlignment="1">
      <alignment horizontal="center" vertical="center" wrapText="1"/>
    </xf>
    <xf numFmtId="0" fontId="82" fillId="36" borderId="11" xfId="0" applyFont="1" applyFill="1" applyBorder="1" applyAlignment="1">
      <alignment horizontal="center" vertical="center" wrapText="1"/>
    </xf>
    <xf numFmtId="0" fontId="82" fillId="36" borderId="15" xfId="0" applyFont="1" applyFill="1" applyBorder="1" applyAlignment="1">
      <alignment horizontal="center" vertical="center" wrapText="1"/>
    </xf>
    <xf numFmtId="0" fontId="83" fillId="36" borderId="11" xfId="0" applyFont="1" applyFill="1" applyBorder="1" applyAlignment="1">
      <alignment horizontal="center" vertical="center" wrapText="1"/>
    </xf>
    <xf numFmtId="4" fontId="83" fillId="36" borderId="10" xfId="0" applyNumberFormat="1" applyFont="1" applyFill="1" applyBorder="1" applyAlignment="1">
      <alignment horizontal="center" vertical="center" wrapText="1"/>
    </xf>
    <xf numFmtId="4" fontId="83" fillId="36" borderId="11" xfId="0" applyNumberFormat="1" applyFont="1" applyFill="1" applyBorder="1" applyAlignment="1">
      <alignment horizontal="center" vertical="center" wrapText="1"/>
    </xf>
    <xf numFmtId="0" fontId="72" fillId="36" borderId="11" xfId="0" applyFont="1" applyFill="1" applyBorder="1" applyAlignment="1">
      <alignment horizontal="center" vertical="center" wrapText="1"/>
    </xf>
    <xf numFmtId="0" fontId="83" fillId="36" borderId="15" xfId="0" applyFont="1" applyFill="1" applyBorder="1" applyAlignment="1">
      <alignment horizontal="center" vertical="center" wrapText="1"/>
    </xf>
    <xf numFmtId="0" fontId="72" fillId="36" borderId="15" xfId="0" applyFont="1" applyFill="1" applyBorder="1" applyAlignment="1">
      <alignment horizontal="center" vertical="center" wrapText="1"/>
    </xf>
    <xf numFmtId="0" fontId="73" fillId="36" borderId="12" xfId="0" applyFont="1" applyFill="1" applyBorder="1" applyAlignment="1">
      <alignment horizontal="center" vertical="center" wrapText="1"/>
    </xf>
    <xf numFmtId="4" fontId="72" fillId="36" borderId="15" xfId="0" applyNumberFormat="1" applyFont="1" applyFill="1" applyBorder="1" applyAlignment="1">
      <alignment horizontal="center" vertical="center" wrapText="1"/>
    </xf>
    <xf numFmtId="4" fontId="79" fillId="36" borderId="15" xfId="0" applyNumberFormat="1" applyFont="1" applyFill="1" applyBorder="1" applyAlignment="1">
      <alignment horizontal="center" vertical="center" wrapText="1"/>
    </xf>
    <xf numFmtId="0" fontId="84" fillId="36" borderId="15" xfId="0" applyFont="1" applyFill="1" applyBorder="1" applyAlignment="1">
      <alignment horizontal="center" vertical="center" wrapText="1"/>
    </xf>
    <xf numFmtId="197" fontId="66" fillId="35" borderId="11" xfId="0" applyNumberFormat="1" applyFont="1" applyFill="1" applyBorder="1" applyAlignment="1">
      <alignment horizontal="center" vertical="center" wrapText="1"/>
    </xf>
    <xf numFmtId="0" fontId="78" fillId="36" borderId="15" xfId="0" applyFont="1" applyFill="1" applyBorder="1" applyAlignment="1">
      <alignment horizontal="right" vertical="center" wrapText="1"/>
    </xf>
    <xf numFmtId="0" fontId="78" fillId="36" borderId="12" xfId="0" applyFont="1" applyFill="1" applyBorder="1" applyAlignment="1">
      <alignment horizontal="right" vertical="center" wrapText="1"/>
    </xf>
    <xf numFmtId="0" fontId="83" fillId="36" borderId="11" xfId="0" applyFont="1" applyFill="1" applyBorder="1" applyAlignment="1">
      <alignment horizontal="right" vertical="top" wrapText="1"/>
    </xf>
    <xf numFmtId="0" fontId="83" fillId="36" borderId="18" xfId="0" applyFont="1" applyFill="1" applyBorder="1" applyAlignment="1">
      <alignment horizontal="right" vertical="top" wrapText="1"/>
    </xf>
    <xf numFmtId="0" fontId="83" fillId="36" borderId="20" xfId="0" applyFont="1" applyFill="1" applyBorder="1" applyAlignment="1">
      <alignment horizontal="right" vertical="top" wrapText="1"/>
    </xf>
    <xf numFmtId="0" fontId="83" fillId="36" borderId="16" xfId="0" applyFont="1" applyFill="1" applyBorder="1" applyAlignment="1">
      <alignment horizontal="right" vertical="top" wrapText="1"/>
    </xf>
    <xf numFmtId="0" fontId="83" fillId="36" borderId="17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/>
    </xf>
    <xf numFmtId="0" fontId="67" fillId="34" borderId="11" xfId="0" applyFont="1" applyFill="1" applyBorder="1" applyAlignment="1">
      <alignment horizontal="right" vertical="center" wrapText="1"/>
    </xf>
    <xf numFmtId="0" fontId="68" fillId="0" borderId="10" xfId="0" applyFont="1" applyBorder="1" applyAlignment="1">
      <alignment horizontal="center" wrapText="1"/>
    </xf>
    <xf numFmtId="0" fontId="68" fillId="0" borderId="13" xfId="0" applyFont="1" applyBorder="1" applyAlignment="1">
      <alignment horizontal="center"/>
    </xf>
    <xf numFmtId="49" fontId="83" fillId="36" borderId="15" xfId="0" applyNumberFormat="1" applyFont="1" applyFill="1" applyBorder="1" applyAlignment="1">
      <alignment horizontal="right" vertical="center" wrapText="1"/>
    </xf>
    <xf numFmtId="49" fontId="83" fillId="36" borderId="12" xfId="0" applyNumberFormat="1" applyFont="1" applyFill="1" applyBorder="1" applyAlignment="1">
      <alignment horizontal="right" vertical="center" wrapText="1"/>
    </xf>
    <xf numFmtId="0" fontId="73" fillId="36" borderId="15" xfId="0" applyFont="1" applyFill="1" applyBorder="1" applyAlignment="1">
      <alignment horizontal="right" vertical="center" wrapText="1"/>
    </xf>
    <xf numFmtId="0" fontId="73" fillId="36" borderId="12" xfId="0" applyFont="1" applyFill="1" applyBorder="1" applyAlignment="1">
      <alignment horizontal="right" vertical="center" wrapText="1"/>
    </xf>
    <xf numFmtId="49" fontId="83" fillId="36" borderId="11" xfId="0" applyNumberFormat="1" applyFont="1" applyFill="1" applyBorder="1" applyAlignment="1">
      <alignment horizontal="center" vertical="center" wrapText="1"/>
    </xf>
    <xf numFmtId="0" fontId="73" fillId="36" borderId="16" xfId="0" applyFont="1" applyFill="1" applyBorder="1" applyAlignment="1">
      <alignment horizontal="right" vertical="center" wrapText="1"/>
    </xf>
    <xf numFmtId="0" fontId="73" fillId="36" borderId="17" xfId="0" applyFont="1" applyFill="1" applyBorder="1" applyAlignment="1">
      <alignment horizontal="right" vertical="center" wrapText="1"/>
    </xf>
    <xf numFmtId="0" fontId="67" fillId="34" borderId="10" xfId="0" applyFont="1" applyFill="1" applyBorder="1" applyAlignment="1">
      <alignment horizontal="right" vertical="center" wrapText="1"/>
    </xf>
    <xf numFmtId="0" fontId="67" fillId="36" borderId="11" xfId="0" applyFont="1" applyFill="1" applyBorder="1" applyAlignment="1">
      <alignment horizontal="right" vertical="center" wrapText="1"/>
    </xf>
    <xf numFmtId="0" fontId="68" fillId="0" borderId="10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49" fontId="72" fillId="36" borderId="15" xfId="0" applyNumberFormat="1" applyFont="1" applyFill="1" applyBorder="1" applyAlignment="1">
      <alignment horizontal="right" vertical="center" wrapText="1"/>
    </xf>
    <xf numFmtId="49" fontId="72" fillId="36" borderId="12" xfId="0" applyNumberFormat="1" applyFont="1" applyFill="1" applyBorder="1" applyAlignment="1">
      <alignment horizontal="right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192" fontId="5" fillId="36" borderId="10" xfId="0" applyNumberFormat="1" applyFont="1" applyFill="1" applyBorder="1" applyAlignment="1">
      <alignment horizontal="center" vertical="center" wrapText="1"/>
    </xf>
    <xf numFmtId="192" fontId="5" fillId="36" borderId="13" xfId="0" applyNumberFormat="1" applyFont="1" applyFill="1" applyBorder="1" applyAlignment="1">
      <alignment horizontal="center" vertical="center" wrapText="1"/>
    </xf>
    <xf numFmtId="49" fontId="72" fillId="36" borderId="16" xfId="0" applyNumberFormat="1" applyFont="1" applyFill="1" applyBorder="1" applyAlignment="1">
      <alignment horizontal="right" vertical="center" wrapText="1"/>
    </xf>
    <xf numFmtId="49" fontId="72" fillId="36" borderId="17" xfId="0" applyNumberFormat="1" applyFont="1" applyFill="1" applyBorder="1" applyAlignment="1">
      <alignment horizontal="right" vertical="center" wrapText="1"/>
    </xf>
    <xf numFmtId="0" fontId="67" fillId="34" borderId="13" xfId="0" applyFont="1" applyFill="1" applyBorder="1" applyAlignment="1">
      <alignment horizontal="right" vertical="center" wrapText="1"/>
    </xf>
    <xf numFmtId="49" fontId="72" fillId="36" borderId="18" xfId="0" applyNumberFormat="1" applyFont="1" applyFill="1" applyBorder="1" applyAlignment="1">
      <alignment horizontal="right" vertical="center" wrapText="1"/>
    </xf>
    <xf numFmtId="49" fontId="72" fillId="36" borderId="20" xfId="0" applyNumberFormat="1" applyFont="1" applyFill="1" applyBorder="1" applyAlignment="1">
      <alignment horizontal="right" vertical="center" wrapText="1"/>
    </xf>
    <xf numFmtId="49" fontId="72" fillId="36" borderId="11" xfId="0" applyNumberFormat="1" applyFont="1" applyFill="1" applyBorder="1" applyAlignment="1">
      <alignment horizontal="right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49" fontId="72" fillId="36" borderId="21" xfId="0" applyNumberFormat="1" applyFont="1" applyFill="1" applyBorder="1" applyAlignment="1">
      <alignment horizontal="right" vertical="center" wrapText="1"/>
    </xf>
    <xf numFmtId="49" fontId="72" fillId="36" borderId="22" xfId="0" applyNumberFormat="1" applyFont="1" applyFill="1" applyBorder="1" applyAlignment="1">
      <alignment horizontal="right" vertical="center" wrapText="1"/>
    </xf>
    <xf numFmtId="0" fontId="72" fillId="36" borderId="10" xfId="0" applyFont="1" applyFill="1" applyBorder="1" applyAlignment="1">
      <alignment horizontal="center" vertical="center" wrapText="1"/>
    </xf>
    <xf numFmtId="0" fontId="72" fillId="36" borderId="14" xfId="0" applyFont="1" applyFill="1" applyBorder="1" applyAlignment="1">
      <alignment horizontal="center" vertical="center" wrapText="1"/>
    </xf>
    <xf numFmtId="0" fontId="72" fillId="36" borderId="13" xfId="0" applyFont="1" applyFill="1" applyBorder="1" applyAlignment="1">
      <alignment horizontal="center" vertical="center" wrapText="1"/>
    </xf>
    <xf numFmtId="49" fontId="66" fillId="35" borderId="15" xfId="0" applyNumberFormat="1" applyFont="1" applyFill="1" applyBorder="1" applyAlignment="1">
      <alignment horizontal="right" vertical="center" wrapText="1"/>
    </xf>
    <xf numFmtId="49" fontId="66" fillId="35" borderId="12" xfId="0" applyNumberFormat="1" applyFont="1" applyFill="1" applyBorder="1" applyAlignment="1">
      <alignment horizontal="right" vertical="center" wrapText="1"/>
    </xf>
    <xf numFmtId="49" fontId="85" fillId="0" borderId="0" xfId="0" applyNumberFormat="1" applyFont="1" applyAlignment="1">
      <alignment horizontal="center" vertical="center" wrapText="1"/>
    </xf>
    <xf numFmtId="0" fontId="72" fillId="36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3" fontId="5" fillId="36" borderId="14" xfId="0" applyNumberFormat="1" applyFont="1" applyFill="1" applyBorder="1" applyAlignment="1">
      <alignment horizontal="center" vertical="center" wrapText="1"/>
    </xf>
    <xf numFmtId="3" fontId="5" fillId="36" borderId="13" xfId="0" applyNumberFormat="1" applyFont="1" applyFill="1" applyBorder="1" applyAlignment="1">
      <alignment horizontal="center" vertical="center" wrapText="1"/>
    </xf>
    <xf numFmtId="49" fontId="72" fillId="36" borderId="16" xfId="0" applyNumberFormat="1" applyFont="1" applyFill="1" applyBorder="1" applyAlignment="1">
      <alignment horizontal="right" vertical="justify" wrapText="1"/>
    </xf>
    <xf numFmtId="49" fontId="72" fillId="36" borderId="17" xfId="0" applyNumberFormat="1" applyFont="1" applyFill="1" applyBorder="1" applyAlignment="1">
      <alignment horizontal="right" vertical="justify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72" fillId="36" borderId="12" xfId="0" applyFont="1" applyFill="1" applyBorder="1" applyAlignment="1">
      <alignment horizontal="center" vertical="center" wrapText="1"/>
    </xf>
    <xf numFmtId="0" fontId="79" fillId="36" borderId="10" xfId="0" applyFont="1" applyFill="1" applyBorder="1" applyAlignment="1">
      <alignment horizontal="center" vertical="center" wrapText="1"/>
    </xf>
    <xf numFmtId="0" fontId="79" fillId="36" borderId="14" xfId="0" applyFont="1" applyFill="1" applyBorder="1" applyAlignment="1">
      <alignment horizontal="center" vertical="center" wrapText="1"/>
    </xf>
    <xf numFmtId="0" fontId="79" fillId="36" borderId="13" xfId="0" applyFont="1" applyFill="1" applyBorder="1" applyAlignment="1">
      <alignment horizontal="center" vertical="center" wrapText="1"/>
    </xf>
    <xf numFmtId="0" fontId="79" fillId="36" borderId="11" xfId="0" applyFont="1" applyFill="1" applyBorder="1" applyAlignment="1">
      <alignment horizontal="center" vertical="center" wrapText="1"/>
    </xf>
    <xf numFmtId="4" fontId="72" fillId="36" borderId="10" xfId="0" applyNumberFormat="1" applyFont="1" applyFill="1" applyBorder="1" applyAlignment="1">
      <alignment horizontal="center" vertical="center" wrapText="1"/>
    </xf>
    <xf numFmtId="4" fontId="72" fillId="36" borderId="13" xfId="0" applyNumberFormat="1" applyFont="1" applyFill="1" applyBorder="1" applyAlignment="1">
      <alignment horizontal="center" vertical="center" wrapText="1"/>
    </xf>
    <xf numFmtId="3" fontId="72" fillId="36" borderId="10" xfId="0" applyNumberFormat="1" applyFont="1" applyFill="1" applyBorder="1" applyAlignment="1">
      <alignment horizontal="center" vertical="center" wrapText="1"/>
    </xf>
    <xf numFmtId="3" fontId="72" fillId="36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</a:t>
            </a:r>
            <a:r>
              <a:rPr lang="en-US" cap="none" sz="1600" b="1" i="0" u="none" baseline="0">
                <a:solidFill>
                  <a:srgbClr val="333399"/>
                </a:solidFill>
              </a:rPr>
              <a:t>по итогам 2016 года (в процентах)</a:t>
            </a:r>
          </a:p>
        </c:rich>
      </c:tx>
      <c:layout>
        <c:manualLayout>
          <c:xMode val="factor"/>
          <c:yMode val="factor"/>
          <c:x val="0.016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995"/>
          <c:w val="0.98975"/>
          <c:h val="0.722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Оценка!$D$130:$G$130</c:f>
              <c:numCache>
                <c:ptCount val="4"/>
                <c:pt idx="0">
                  <c:v>85.65</c:v>
                </c:pt>
                <c:pt idx="1">
                  <c:v>83.91</c:v>
                </c:pt>
                <c:pt idx="2">
                  <c:v>92.67</c:v>
                </c:pt>
                <c:pt idx="3">
                  <c:v>89.8</c:v>
                </c:pt>
              </c:numCache>
            </c:numRef>
          </c:val>
        </c:ser>
        <c:overlap val="100"/>
        <c:axId val="42717730"/>
        <c:axId val="48915251"/>
      </c:barChart>
      <c:catAx>
        <c:axId val="42717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3366"/>
                </a:solidFill>
              </a:defRPr>
            </a:pPr>
          </a:p>
        </c:txPr>
        <c:crossAx val="48915251"/>
        <c:crosses val="autoZero"/>
        <c:auto val="1"/>
        <c:lblOffset val="100"/>
        <c:tickLblSkip val="1"/>
        <c:noMultiLvlLbl val="0"/>
      </c:catAx>
      <c:valAx>
        <c:axId val="48915251"/>
        <c:scaling>
          <c:orientation val="minMax"/>
        </c:scaling>
        <c:axPos val="b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3366"/>
                </a:solidFill>
              </a:defRPr>
            </a:pPr>
          </a:p>
        </c:txPr>
        <c:crossAx val="427177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Relationship Id="rId10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28575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95250</xdr:colOff>
      <xdr:row>6</xdr:row>
      <xdr:rowOff>209550</xdr:rowOff>
    </xdr:from>
    <xdr:ext cx="2171700" cy="942975"/>
    <xdr:sp>
      <xdr:nvSpPr>
        <xdr:cNvPr id="1" name="AutoShape 304"/>
        <xdr:cNvSpPr>
          <a:spLocks noChangeAspect="1"/>
        </xdr:cNvSpPr>
      </xdr:nvSpPr>
      <xdr:spPr>
        <a:xfrm>
          <a:off x="13134975" y="3152775"/>
          <a:ext cx="2171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AND~1\AppData\Local\Temp\notes83A5B1\&#1056;&#1077;&#1079;&#1091;&#1083;&#1100;&#1090;&#1072;&#1090;&#1099;%20&#1084;&#1086;&#1085;&#1080;&#1090;&#1086;&#1088;&#1080;&#1085;&#1075;&#1072;%20&#1101;&#1092;&#1092;&#1077;&#1082;&#1090;&#1080;&#1074;&#1085;&#1086;&#1089;&#1090;&#1080;%20&#1092;&#1080;&#1085;-&#1075;&#1086;%20&#1084;&#1077;&#1085;&#1077;&#1076;-&#1090;&#1072;%20%20&#1087;&#1086;%20&#1080;&#1090;&#1086;&#1075;&#1072;&#1084;%209%20&#1084;&#1077;&#1089;&#1103;&#1094;&#1077;&#1074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1"/>
      <sheetName val="Оценка"/>
      <sheetName val="СФС"/>
      <sheetName val="Лист1"/>
    </sheetNames>
    <sheetDataSet>
      <sheetData sheetId="2">
        <row r="4">
          <cell r="B4">
            <v>600</v>
          </cell>
          <cell r="C4">
            <v>0</v>
          </cell>
          <cell r="D4">
            <v>10307089.95</v>
          </cell>
          <cell r="E4">
            <v>7927077.13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="70" zoomScaleNormal="70" zoomScaleSheetLayoutView="50" zoomScalePageLayoutView="0" workbookViewId="0" topLeftCell="C1">
      <pane ySplit="4" topLeftCell="A5" activePane="bottomLeft" state="frozen"/>
      <selection pane="topLeft" activeCell="A1" sqref="A1"/>
      <selection pane="bottomLeft" activeCell="A1" sqref="A1:I2"/>
    </sheetView>
  </sheetViews>
  <sheetFormatPr defaultColWidth="9.140625" defaultRowHeight="12.75"/>
  <cols>
    <col min="1" max="1" width="9.140625" style="51" customWidth="1"/>
    <col min="2" max="2" width="50.57421875" style="52" customWidth="1"/>
    <col min="3" max="3" width="15.28125" style="52" customWidth="1"/>
    <col min="4" max="4" width="22.8515625" style="52" customWidth="1"/>
    <col min="5" max="5" width="27.8515625" style="52" customWidth="1"/>
    <col min="6" max="6" width="24.00390625" style="52" customWidth="1"/>
    <col min="7" max="7" width="25.421875" style="52" customWidth="1"/>
    <col min="8" max="8" width="20.421875" style="52" customWidth="1"/>
    <col min="9" max="9" width="34.28125" style="54" customWidth="1"/>
    <col min="10" max="10" width="56.7109375" style="1" customWidth="1"/>
    <col min="11" max="16384" width="9.140625" style="1" customWidth="1"/>
  </cols>
  <sheetData>
    <row r="1" spans="1:9" ht="29.25" customHeight="1">
      <c r="A1" s="177" t="s">
        <v>104</v>
      </c>
      <c r="B1" s="177"/>
      <c r="C1" s="177"/>
      <c r="D1" s="177"/>
      <c r="E1" s="177"/>
      <c r="F1" s="177"/>
      <c r="G1" s="177"/>
      <c r="H1" s="177"/>
      <c r="I1" s="177"/>
    </row>
    <row r="2" spans="1:9" ht="26.25" customHeight="1">
      <c r="A2" s="177" t="s">
        <v>161</v>
      </c>
      <c r="B2" s="177"/>
      <c r="C2" s="177"/>
      <c r="D2" s="177"/>
      <c r="E2" s="177"/>
      <c r="F2" s="177"/>
      <c r="G2" s="177"/>
      <c r="H2" s="177"/>
      <c r="I2" s="177"/>
    </row>
    <row r="3" spans="1:9" ht="26.25" customHeight="1">
      <c r="A3" s="6"/>
      <c r="B3" s="6"/>
      <c r="C3" s="6"/>
      <c r="D3" s="6"/>
      <c r="E3" s="6"/>
      <c r="F3" s="6"/>
      <c r="G3" s="6"/>
      <c r="H3" s="6"/>
      <c r="I3" s="6"/>
    </row>
    <row r="4" spans="1:9" ht="78" customHeight="1">
      <c r="A4" s="7" t="s">
        <v>18</v>
      </c>
      <c r="B4" s="8" t="s">
        <v>13</v>
      </c>
      <c r="C4" s="8" t="s">
        <v>16</v>
      </c>
      <c r="D4" s="8" t="s">
        <v>105</v>
      </c>
      <c r="E4" s="8" t="s">
        <v>106</v>
      </c>
      <c r="F4" s="8" t="s">
        <v>107</v>
      </c>
      <c r="G4" s="8" t="s">
        <v>108</v>
      </c>
      <c r="H4" s="9" t="s">
        <v>157</v>
      </c>
      <c r="I4" s="10" t="s">
        <v>29</v>
      </c>
    </row>
    <row r="5" spans="1:9" ht="36" customHeight="1">
      <c r="A5" s="11" t="s">
        <v>20</v>
      </c>
      <c r="B5" s="12" t="s">
        <v>0</v>
      </c>
      <c r="C5" s="13" t="s">
        <v>24</v>
      </c>
      <c r="D5" s="88">
        <f>ROUND(D16*0.2+D24*0.3+D28*0.15+D32*0.35,4)</f>
        <v>2.096</v>
      </c>
      <c r="E5" s="88">
        <f>ROUND(E16*0.2+E24*0.3+E28*0.15+E32*0.35,4)</f>
        <v>2.09</v>
      </c>
      <c r="F5" s="88">
        <f>ROUND(F16*0.2+F24*0.3+F28*0.15+F32*0.35,4)</f>
        <v>2.096</v>
      </c>
      <c r="G5" s="88">
        <f>ROUND(G16*0.2+G24*0.3+G28*0.15+G32*0.35,4)</f>
        <v>2.098</v>
      </c>
      <c r="H5" s="14">
        <f>ROUND(H16*0.2+H24*0.3+H28*0.15+H32*0.35,4)</f>
        <v>2.4</v>
      </c>
      <c r="I5" s="15" t="s">
        <v>30</v>
      </c>
    </row>
    <row r="6" spans="1:9" ht="36" customHeight="1">
      <c r="A6" s="16"/>
      <c r="B6" s="12" t="s">
        <v>45</v>
      </c>
      <c r="C6" s="13" t="s">
        <v>7</v>
      </c>
      <c r="D6" s="17">
        <v>25</v>
      </c>
      <c r="E6" s="17">
        <v>25</v>
      </c>
      <c r="F6" s="17">
        <v>25</v>
      </c>
      <c r="G6" s="17">
        <v>25</v>
      </c>
      <c r="H6" s="17">
        <v>25</v>
      </c>
      <c r="I6" s="15" t="s">
        <v>30</v>
      </c>
    </row>
    <row r="7" spans="1:9" ht="105.75" customHeight="1">
      <c r="A7" s="18" t="s">
        <v>14</v>
      </c>
      <c r="B7" s="19" t="s">
        <v>19</v>
      </c>
      <c r="C7" s="20" t="s">
        <v>7</v>
      </c>
      <c r="D7" s="21">
        <f>ROUND((D9-D11-D13-D14)/(D8-D10-D12)*100-100,2)</f>
        <v>2.36</v>
      </c>
      <c r="E7" s="21">
        <f>ROUND((E9-E11-E13-E14)/(E8-E10-E12)*100-100,2)</f>
        <v>5.24</v>
      </c>
      <c r="F7" s="21">
        <f>ROUND((F9-F11-F13-F14)/(F8-F10-F12)*100-100,2)</f>
        <v>1.51</v>
      </c>
      <c r="G7" s="21">
        <f>ROUND((G9-G11-G13-G14)/(G8-G10-G12)*100-100,2)</f>
        <v>0.98</v>
      </c>
      <c r="H7" s="21">
        <v>0</v>
      </c>
      <c r="I7" s="22"/>
    </row>
    <row r="8" spans="1:9" ht="46.5" customHeight="1">
      <c r="A8" s="145" t="s">
        <v>15</v>
      </c>
      <c r="B8" s="146"/>
      <c r="C8" s="89" t="s">
        <v>17</v>
      </c>
      <c r="D8" s="90">
        <v>181714701.27</v>
      </c>
      <c r="E8" s="90">
        <v>307962901.68</v>
      </c>
      <c r="F8" s="90">
        <v>1302996383.32</v>
      </c>
      <c r="G8" s="90">
        <v>263790140.78</v>
      </c>
      <c r="H8" s="91"/>
      <c r="I8" s="79"/>
    </row>
    <row r="9" spans="1:9" ht="51" customHeight="1">
      <c r="A9" s="145" t="s">
        <v>1</v>
      </c>
      <c r="B9" s="146"/>
      <c r="C9" s="89" t="s">
        <v>17</v>
      </c>
      <c r="D9" s="90">
        <v>186385249.17</v>
      </c>
      <c r="E9" s="90">
        <v>412047031.35</v>
      </c>
      <c r="F9" s="90">
        <v>1306412411.49</v>
      </c>
      <c r="G9" s="90">
        <v>267934806.78</v>
      </c>
      <c r="H9" s="91"/>
      <c r="I9" s="79"/>
    </row>
    <row r="10" spans="1:9" ht="45.75" customHeight="1">
      <c r="A10" s="145" t="s">
        <v>2</v>
      </c>
      <c r="B10" s="146"/>
      <c r="C10" s="89" t="s">
        <v>17</v>
      </c>
      <c r="D10" s="90">
        <v>5178400</v>
      </c>
      <c r="E10" s="90">
        <v>1760542.6</v>
      </c>
      <c r="F10" s="90">
        <v>714901923</v>
      </c>
      <c r="G10" s="90">
        <v>9327714</v>
      </c>
      <c r="H10" s="91"/>
      <c r="I10" s="79"/>
    </row>
    <row r="11" spans="1:9" ht="44.25" customHeight="1">
      <c r="A11" s="145" t="s">
        <v>3</v>
      </c>
      <c r="B11" s="146"/>
      <c r="C11" s="89" t="s">
        <v>17</v>
      </c>
      <c r="D11" s="90">
        <v>5630900</v>
      </c>
      <c r="E11" s="90">
        <v>61484219.79</v>
      </c>
      <c r="F11" s="90">
        <v>709568456</v>
      </c>
      <c r="G11" s="90">
        <v>10529757</v>
      </c>
      <c r="H11" s="91"/>
      <c r="I11" s="23"/>
    </row>
    <row r="12" spans="1:9" ht="42.75" customHeight="1">
      <c r="A12" s="145" t="s">
        <v>4</v>
      </c>
      <c r="B12" s="146"/>
      <c r="C12" s="89" t="s">
        <v>17</v>
      </c>
      <c r="D12" s="90">
        <f>'[1]СФС'!B4</f>
        <v>600</v>
      </c>
      <c r="E12" s="90">
        <f>'[1]СФС'!C4</f>
        <v>0</v>
      </c>
      <c r="F12" s="90">
        <f>'[1]СФС'!D4</f>
        <v>10307089.95</v>
      </c>
      <c r="G12" s="90">
        <f>'[1]СФС'!E4</f>
        <v>7927077.13</v>
      </c>
      <c r="H12" s="91"/>
      <c r="I12" s="23"/>
    </row>
    <row r="13" spans="1:9" ht="47.25" customHeight="1">
      <c r="A13" s="129" t="s">
        <v>5</v>
      </c>
      <c r="B13" s="130"/>
      <c r="C13" s="92" t="s">
        <v>17</v>
      </c>
      <c r="D13" s="90">
        <f>СФС!B13</f>
        <v>49150</v>
      </c>
      <c r="E13" s="90">
        <f>СФС!C13</f>
        <v>28312815.22</v>
      </c>
      <c r="F13" s="90">
        <f>СФС!D13</f>
        <v>10307089.95</v>
      </c>
      <c r="G13" s="90">
        <f>СФС!E13</f>
        <v>8445468.690000001</v>
      </c>
      <c r="H13" s="90"/>
      <c r="I13" s="23"/>
    </row>
    <row r="14" spans="1:9" ht="48" customHeight="1">
      <c r="A14" s="148" t="s">
        <v>6</v>
      </c>
      <c r="B14" s="149"/>
      <c r="C14" s="93" t="s">
        <v>17</v>
      </c>
      <c r="D14" s="94">
        <v>0</v>
      </c>
      <c r="E14" s="90">
        <v>0</v>
      </c>
      <c r="F14" s="90">
        <v>0</v>
      </c>
      <c r="G14" s="90">
        <v>0</v>
      </c>
      <c r="H14" s="90"/>
      <c r="I14" s="24"/>
    </row>
    <row r="15" spans="1:10" ht="48" customHeight="1">
      <c r="A15" s="129" t="s">
        <v>26</v>
      </c>
      <c r="B15" s="130"/>
      <c r="C15" s="95" t="s">
        <v>7</v>
      </c>
      <c r="D15" s="94">
        <v>20</v>
      </c>
      <c r="E15" s="90">
        <f>D15</f>
        <v>20</v>
      </c>
      <c r="F15" s="90">
        <f>E15</f>
        <v>20</v>
      </c>
      <c r="G15" s="90">
        <f>F15</f>
        <v>20</v>
      </c>
      <c r="H15" s="90">
        <f>G15</f>
        <v>20</v>
      </c>
      <c r="I15" s="21"/>
      <c r="J15" s="4"/>
    </row>
    <row r="16" spans="1:9" ht="39" customHeight="1">
      <c r="A16" s="129" t="s">
        <v>25</v>
      </c>
      <c r="B16" s="130"/>
      <c r="C16" s="95" t="s">
        <v>24</v>
      </c>
      <c r="D16" s="90">
        <f>ROUND(1-D7/100,2)</f>
        <v>0.98</v>
      </c>
      <c r="E16" s="90">
        <f>ROUND(1-E7/100,2)</f>
        <v>0.95</v>
      </c>
      <c r="F16" s="90">
        <f>ROUND(1-F7/100,2)</f>
        <v>0.98</v>
      </c>
      <c r="G16" s="90">
        <f>ROUND(1-G7/100,2)</f>
        <v>0.99</v>
      </c>
      <c r="H16" s="90">
        <f>ROUND(1-H7/100,2)</f>
        <v>1</v>
      </c>
      <c r="I16" s="26" t="s">
        <v>30</v>
      </c>
    </row>
    <row r="17" spans="1:9" ht="57.75" customHeight="1">
      <c r="A17" s="27" t="s">
        <v>22</v>
      </c>
      <c r="B17" s="28" t="s">
        <v>21</v>
      </c>
      <c r="C17" s="20" t="s">
        <v>31</v>
      </c>
      <c r="D17" s="21">
        <f>D18</f>
        <v>3</v>
      </c>
      <c r="E17" s="21">
        <f>E18</f>
        <v>3</v>
      </c>
      <c r="F17" s="21">
        <f>F18</f>
        <v>3</v>
      </c>
      <c r="G17" s="21">
        <f>G18</f>
        <v>3</v>
      </c>
      <c r="H17" s="21">
        <f>H18</f>
        <v>0</v>
      </c>
      <c r="I17" s="136" t="s">
        <v>32</v>
      </c>
    </row>
    <row r="18" spans="1:9" ht="78.75" customHeight="1">
      <c r="A18" s="134" t="s">
        <v>8</v>
      </c>
      <c r="B18" s="135"/>
      <c r="C18" s="108" t="s">
        <v>31</v>
      </c>
      <c r="D18" s="108">
        <v>3</v>
      </c>
      <c r="E18" s="108">
        <v>3</v>
      </c>
      <c r="F18" s="108">
        <v>3</v>
      </c>
      <c r="G18" s="109">
        <v>3</v>
      </c>
      <c r="H18" s="108">
        <v>0</v>
      </c>
      <c r="I18" s="137"/>
    </row>
    <row r="19" spans="1:9" ht="19.5" customHeight="1">
      <c r="A19" s="132" t="s">
        <v>23</v>
      </c>
      <c r="B19" s="133"/>
      <c r="C19" s="110"/>
      <c r="D19" s="111"/>
      <c r="E19" s="112"/>
      <c r="F19" s="111"/>
      <c r="G19" s="112"/>
      <c r="H19" s="111"/>
      <c r="I19" s="137"/>
    </row>
    <row r="20" spans="1:10" ht="66.75" customHeight="1">
      <c r="A20" s="131" t="s">
        <v>9</v>
      </c>
      <c r="B20" s="131"/>
      <c r="C20" s="113" t="s">
        <v>12</v>
      </c>
      <c r="D20" s="114">
        <v>1</v>
      </c>
      <c r="E20" s="113">
        <v>2</v>
      </c>
      <c r="F20" s="114">
        <v>1</v>
      </c>
      <c r="G20" s="115">
        <v>1</v>
      </c>
      <c r="H20" s="113">
        <v>0</v>
      </c>
      <c r="I20" s="137"/>
      <c r="J20" s="81"/>
    </row>
    <row r="21" spans="1:9" ht="82.5" customHeight="1">
      <c r="A21" s="131" t="s">
        <v>10</v>
      </c>
      <c r="B21" s="131"/>
      <c r="C21" s="113" t="s">
        <v>12</v>
      </c>
      <c r="D21" s="114">
        <v>6</v>
      </c>
      <c r="E21" s="113">
        <v>4</v>
      </c>
      <c r="F21" s="114">
        <v>5</v>
      </c>
      <c r="G21" s="115">
        <v>5</v>
      </c>
      <c r="H21" s="113">
        <v>0</v>
      </c>
      <c r="I21" s="137"/>
    </row>
    <row r="22" spans="1:9" ht="64.5" customHeight="1">
      <c r="A22" s="131" t="s">
        <v>11</v>
      </c>
      <c r="B22" s="131"/>
      <c r="C22" s="113" t="s">
        <v>12</v>
      </c>
      <c r="D22" s="114">
        <v>6</v>
      </c>
      <c r="E22" s="113">
        <v>9</v>
      </c>
      <c r="F22" s="114">
        <v>7</v>
      </c>
      <c r="G22" s="115">
        <v>1</v>
      </c>
      <c r="H22" s="113">
        <v>0</v>
      </c>
      <c r="I22" s="138"/>
    </row>
    <row r="23" spans="1:9" ht="27" customHeight="1">
      <c r="A23" s="140" t="s">
        <v>26</v>
      </c>
      <c r="B23" s="140"/>
      <c r="C23" s="20" t="s">
        <v>7</v>
      </c>
      <c r="D23" s="21">
        <v>30</v>
      </c>
      <c r="E23" s="21">
        <f>D23</f>
        <v>30</v>
      </c>
      <c r="F23" s="21">
        <f>E23</f>
        <v>30</v>
      </c>
      <c r="G23" s="21">
        <f>F23</f>
        <v>30</v>
      </c>
      <c r="H23" s="21">
        <f>G23</f>
        <v>30</v>
      </c>
      <c r="I23" s="31" t="s">
        <v>30</v>
      </c>
    </row>
    <row r="24" spans="1:9" ht="27" customHeight="1">
      <c r="A24" s="140" t="s">
        <v>37</v>
      </c>
      <c r="B24" s="140"/>
      <c r="C24" s="20" t="s">
        <v>24</v>
      </c>
      <c r="D24" s="21">
        <v>0</v>
      </c>
      <c r="E24" s="21">
        <v>0</v>
      </c>
      <c r="F24" s="21">
        <v>0</v>
      </c>
      <c r="G24" s="21">
        <v>0</v>
      </c>
      <c r="H24" s="21">
        <v>1</v>
      </c>
      <c r="I24" s="31" t="s">
        <v>30</v>
      </c>
    </row>
    <row r="25" spans="1:9" ht="76.5" customHeight="1">
      <c r="A25" s="82" t="s">
        <v>33</v>
      </c>
      <c r="B25" s="83" t="s">
        <v>34</v>
      </c>
      <c r="C25" s="84" t="s">
        <v>35</v>
      </c>
      <c r="D25" s="85">
        <v>0</v>
      </c>
      <c r="E25" s="85">
        <v>0</v>
      </c>
      <c r="F25" s="85">
        <v>0</v>
      </c>
      <c r="G25" s="86">
        <v>0</v>
      </c>
      <c r="H25" s="87">
        <v>0</v>
      </c>
      <c r="I25" s="139"/>
    </row>
    <row r="26" spans="1:9" ht="53.25" customHeight="1">
      <c r="A26" s="147" t="s">
        <v>36</v>
      </c>
      <c r="B26" s="147"/>
      <c r="C26" s="116" t="s">
        <v>12</v>
      </c>
      <c r="D26" s="116">
        <v>0</v>
      </c>
      <c r="E26" s="116">
        <v>0</v>
      </c>
      <c r="F26" s="116">
        <v>0</v>
      </c>
      <c r="G26" s="117">
        <v>0</v>
      </c>
      <c r="H26" s="117"/>
      <c r="I26" s="139"/>
    </row>
    <row r="27" spans="1:9" ht="22.5" customHeight="1">
      <c r="A27" s="140" t="s">
        <v>26</v>
      </c>
      <c r="B27" s="140"/>
      <c r="C27" s="20" t="s">
        <v>7</v>
      </c>
      <c r="D27" s="21">
        <v>15</v>
      </c>
      <c r="E27" s="21">
        <f>D27</f>
        <v>15</v>
      </c>
      <c r="F27" s="21">
        <f>E27</f>
        <v>15</v>
      </c>
      <c r="G27" s="21">
        <f>F27</f>
        <v>15</v>
      </c>
      <c r="H27" s="21">
        <v>15</v>
      </c>
      <c r="I27" s="31"/>
    </row>
    <row r="28" spans="1:9" ht="29.25" customHeight="1">
      <c r="A28" s="140" t="s">
        <v>38</v>
      </c>
      <c r="B28" s="140"/>
      <c r="C28" s="20" t="s">
        <v>24</v>
      </c>
      <c r="D28" s="21">
        <f>ROUND(1-D25/100,4)</f>
        <v>1</v>
      </c>
      <c r="E28" s="21">
        <f>ROUND(1-E25/100,4)</f>
        <v>1</v>
      </c>
      <c r="F28" s="21">
        <f>ROUND(1-F25/100,4)</f>
        <v>1</v>
      </c>
      <c r="G28" s="21">
        <f>ROUND(1-G25/100,4)</f>
        <v>1</v>
      </c>
      <c r="H28" s="21">
        <v>1</v>
      </c>
      <c r="I28" s="31" t="s">
        <v>30</v>
      </c>
    </row>
    <row r="29" spans="1:9" ht="60.75" customHeight="1">
      <c r="A29" s="32" t="s">
        <v>39</v>
      </c>
      <c r="B29" s="28" t="s">
        <v>40</v>
      </c>
      <c r="C29" s="31" t="s">
        <v>42</v>
      </c>
      <c r="D29" s="25">
        <f>D30</f>
        <v>0</v>
      </c>
      <c r="E29" s="25">
        <f>E30</f>
        <v>0</v>
      </c>
      <c r="F29" s="25">
        <f>F30</f>
        <v>0</v>
      </c>
      <c r="G29" s="25">
        <f>G30</f>
        <v>0</v>
      </c>
      <c r="H29" s="25">
        <v>0</v>
      </c>
      <c r="I29" s="141" t="s">
        <v>44</v>
      </c>
    </row>
    <row r="30" spans="1:9" ht="48" customHeight="1">
      <c r="A30" s="143" t="s">
        <v>41</v>
      </c>
      <c r="B30" s="144"/>
      <c r="C30" s="116" t="s">
        <v>42</v>
      </c>
      <c r="D30" s="116">
        <v>0</v>
      </c>
      <c r="E30" s="116">
        <v>0</v>
      </c>
      <c r="F30" s="116">
        <v>0</v>
      </c>
      <c r="G30" s="116">
        <v>0</v>
      </c>
      <c r="H30" s="117">
        <v>5</v>
      </c>
      <c r="I30" s="142"/>
    </row>
    <row r="31" spans="1:9" ht="24.75" customHeight="1">
      <c r="A31" s="140" t="s">
        <v>26</v>
      </c>
      <c r="B31" s="140"/>
      <c r="C31" s="20" t="s">
        <v>7</v>
      </c>
      <c r="D31" s="21">
        <v>35</v>
      </c>
      <c r="E31" s="21">
        <f>D31</f>
        <v>35</v>
      </c>
      <c r="F31" s="21">
        <f>E31</f>
        <v>35</v>
      </c>
      <c r="G31" s="21">
        <f>F31</f>
        <v>35</v>
      </c>
      <c r="H31" s="21">
        <v>35</v>
      </c>
      <c r="I31" s="31" t="s">
        <v>30</v>
      </c>
    </row>
    <row r="32" spans="1:9" ht="24.75" customHeight="1">
      <c r="A32" s="150" t="s">
        <v>43</v>
      </c>
      <c r="B32" s="140"/>
      <c r="C32" s="20" t="s">
        <v>24</v>
      </c>
      <c r="D32" s="21">
        <v>5</v>
      </c>
      <c r="E32" s="21">
        <v>5</v>
      </c>
      <c r="F32" s="21">
        <v>5</v>
      </c>
      <c r="G32" s="21">
        <v>5</v>
      </c>
      <c r="H32" s="21">
        <v>5</v>
      </c>
      <c r="I32" s="31" t="s">
        <v>30</v>
      </c>
    </row>
    <row r="33" spans="1:9" s="3" customFormat="1" ht="26.25" customHeight="1">
      <c r="A33" s="11" t="s">
        <v>46</v>
      </c>
      <c r="B33" s="12" t="s">
        <v>47</v>
      </c>
      <c r="C33" s="13" t="s">
        <v>24</v>
      </c>
      <c r="D33" s="14">
        <f>ROUND(D39*0.25+D43*0.25+D47*0.2+D52*0.3,4)</f>
        <v>2.185</v>
      </c>
      <c r="E33" s="14">
        <f>ROUND(E39*0.25+E43*0.25+E47*0.2+E52*0.3,4)</f>
        <v>2.195</v>
      </c>
      <c r="F33" s="14">
        <f>ROUND(F39*0.25+F43*0.25+F47*0.2+F52*0.3,4)</f>
        <v>1.9975</v>
      </c>
      <c r="G33" s="14">
        <f>ROUND(G39*0.25+G43*0.25+G47*0.2+G52*0.3,4)</f>
        <v>2</v>
      </c>
      <c r="H33" s="14">
        <f>ROUND(H39*0.25+H43*0.25+H47*0.2+H52*0.3,4)</f>
        <v>2.2</v>
      </c>
      <c r="I33" s="15" t="s">
        <v>30</v>
      </c>
    </row>
    <row r="34" spans="1:9" ht="23.25" customHeight="1">
      <c r="A34" s="16"/>
      <c r="B34" s="12" t="s">
        <v>45</v>
      </c>
      <c r="C34" s="13" t="s">
        <v>7</v>
      </c>
      <c r="D34" s="17">
        <v>25</v>
      </c>
      <c r="E34" s="17">
        <f>D34</f>
        <v>25</v>
      </c>
      <c r="F34" s="17">
        <f>E34</f>
        <v>25</v>
      </c>
      <c r="G34" s="17">
        <f>F34</f>
        <v>25</v>
      </c>
      <c r="H34" s="17">
        <v>25</v>
      </c>
      <c r="I34" s="15" t="s">
        <v>30</v>
      </c>
    </row>
    <row r="35" spans="1:9" ht="44.25" customHeight="1">
      <c r="A35" s="99" t="s">
        <v>112</v>
      </c>
      <c r="B35" s="83" t="s">
        <v>109</v>
      </c>
      <c r="C35" s="100" t="s">
        <v>7</v>
      </c>
      <c r="D35" s="87">
        <f>ROUND((D36-D37)/D36*100,2)</f>
        <v>5.62</v>
      </c>
      <c r="E35" s="87">
        <f>ROUND((E36-E37)/E36*100,2)</f>
        <v>1.96</v>
      </c>
      <c r="F35" s="87">
        <f>ROUND((F36-F37)/F36*100,2)</f>
        <v>0.81</v>
      </c>
      <c r="G35" s="87">
        <f>ROUND((G36-G37)/G36*100,2)</f>
        <v>0.24</v>
      </c>
      <c r="H35" s="87">
        <v>0</v>
      </c>
      <c r="I35" s="21"/>
    </row>
    <row r="36" spans="1:9" ht="49.5" customHeight="1">
      <c r="A36" s="143" t="s">
        <v>110</v>
      </c>
      <c r="B36" s="144"/>
      <c r="C36" s="118" t="s">
        <v>17</v>
      </c>
      <c r="D36" s="119">
        <f>D9</f>
        <v>186385249.17</v>
      </c>
      <c r="E36" s="119">
        <f>E9</f>
        <v>412047031.35</v>
      </c>
      <c r="F36" s="119">
        <f>F9</f>
        <v>1306412411.49</v>
      </c>
      <c r="G36" s="119">
        <f>G9</f>
        <v>267934806.78</v>
      </c>
      <c r="H36" s="120"/>
      <c r="I36" s="139"/>
    </row>
    <row r="37" spans="1:9" ht="49.5" customHeight="1">
      <c r="A37" s="143" t="s">
        <v>111</v>
      </c>
      <c r="B37" s="144"/>
      <c r="C37" s="118" t="s">
        <v>17</v>
      </c>
      <c r="D37" s="120">
        <v>175910018.76</v>
      </c>
      <c r="E37" s="120">
        <v>403954799.36</v>
      </c>
      <c r="F37" s="120">
        <v>1295803384.86</v>
      </c>
      <c r="G37" s="120">
        <v>267280759.59</v>
      </c>
      <c r="H37" s="120"/>
      <c r="I37" s="139"/>
    </row>
    <row r="38" spans="1:9" ht="23.25" customHeight="1">
      <c r="A38" s="151" t="s">
        <v>26</v>
      </c>
      <c r="B38" s="151"/>
      <c r="C38" s="96" t="s">
        <v>7</v>
      </c>
      <c r="D38" s="97">
        <v>25</v>
      </c>
      <c r="E38" s="97">
        <f>D38</f>
        <v>25</v>
      </c>
      <c r="F38" s="97">
        <f>E38</f>
        <v>25</v>
      </c>
      <c r="G38" s="98">
        <f>F38</f>
        <v>25</v>
      </c>
      <c r="H38" s="98">
        <v>25</v>
      </c>
      <c r="I38" s="31" t="s">
        <v>30</v>
      </c>
    </row>
    <row r="39" spans="1:9" ht="23.25" customHeight="1">
      <c r="A39" s="151" t="s">
        <v>154</v>
      </c>
      <c r="B39" s="151"/>
      <c r="C39" s="96" t="s">
        <v>24</v>
      </c>
      <c r="D39" s="97">
        <f>ROUND(1-D35/100,2)</f>
        <v>0.94</v>
      </c>
      <c r="E39" s="97">
        <f>ROUND(1-E35/100,2)</f>
        <v>0.98</v>
      </c>
      <c r="F39" s="97">
        <f>ROUND(1-F35/100,2)</f>
        <v>0.99</v>
      </c>
      <c r="G39" s="97">
        <f>ROUND(1-G35/100,2)</f>
        <v>1</v>
      </c>
      <c r="H39" s="97">
        <f>ROUND(1-H35/100,2)</f>
        <v>1</v>
      </c>
      <c r="I39" s="31" t="s">
        <v>30</v>
      </c>
    </row>
    <row r="40" spans="1:9" ht="50.25" customHeight="1">
      <c r="A40" s="32" t="s">
        <v>51</v>
      </c>
      <c r="B40" s="28" t="s">
        <v>48</v>
      </c>
      <c r="C40" s="31" t="s">
        <v>50</v>
      </c>
      <c r="D40" s="25" t="str">
        <f>D41</f>
        <v>нет</v>
      </c>
      <c r="E40" s="25" t="str">
        <f>E41</f>
        <v>нет</v>
      </c>
      <c r="F40" s="25" t="str">
        <f>F41</f>
        <v>нет</v>
      </c>
      <c r="G40" s="34" t="str">
        <f>G41</f>
        <v>нет</v>
      </c>
      <c r="H40" s="34" t="s">
        <v>56</v>
      </c>
      <c r="I40" s="185" t="s">
        <v>52</v>
      </c>
    </row>
    <row r="41" spans="1:9" ht="49.5" customHeight="1">
      <c r="A41" s="143" t="s">
        <v>49</v>
      </c>
      <c r="B41" s="144"/>
      <c r="C41" s="118" t="s">
        <v>50</v>
      </c>
      <c r="D41" s="118" t="s">
        <v>56</v>
      </c>
      <c r="E41" s="118" t="s">
        <v>56</v>
      </c>
      <c r="F41" s="118" t="s">
        <v>56</v>
      </c>
      <c r="G41" s="122" t="s">
        <v>56</v>
      </c>
      <c r="H41" s="127"/>
      <c r="I41" s="186"/>
    </row>
    <row r="42" spans="1:9" ht="22.5" customHeight="1">
      <c r="A42" s="140" t="s">
        <v>26</v>
      </c>
      <c r="B42" s="140"/>
      <c r="C42" s="20" t="s">
        <v>7</v>
      </c>
      <c r="D42" s="21">
        <v>25</v>
      </c>
      <c r="E42" s="21">
        <f>D42</f>
        <v>25</v>
      </c>
      <c r="F42" s="21">
        <f>E42</f>
        <v>25</v>
      </c>
      <c r="G42" s="33">
        <f>F42</f>
        <v>25</v>
      </c>
      <c r="H42" s="33">
        <v>25</v>
      </c>
      <c r="I42" s="31" t="s">
        <v>30</v>
      </c>
    </row>
    <row r="43" spans="1:9" ht="28.5" customHeight="1">
      <c r="A43" s="140" t="s">
        <v>71</v>
      </c>
      <c r="B43" s="140"/>
      <c r="C43" s="20" t="s">
        <v>24</v>
      </c>
      <c r="D43" s="21">
        <v>1</v>
      </c>
      <c r="E43" s="21">
        <v>1</v>
      </c>
      <c r="F43" s="21">
        <v>1</v>
      </c>
      <c r="G43" s="33">
        <v>1</v>
      </c>
      <c r="H43" s="33">
        <v>1</v>
      </c>
      <c r="I43" s="31" t="s">
        <v>30</v>
      </c>
    </row>
    <row r="44" spans="1:9" ht="80.25" customHeight="1">
      <c r="A44" s="32" t="s">
        <v>53</v>
      </c>
      <c r="B44" s="28" t="s">
        <v>54</v>
      </c>
      <c r="C44" s="31" t="s">
        <v>50</v>
      </c>
      <c r="D44" s="25" t="str">
        <f>D45</f>
        <v>нет</v>
      </c>
      <c r="E44" s="25" t="str">
        <f>E45</f>
        <v>нет</v>
      </c>
      <c r="F44" s="25" t="str">
        <f>F45</f>
        <v>да</v>
      </c>
      <c r="G44" s="34" t="str">
        <f>G45</f>
        <v>да</v>
      </c>
      <c r="H44" s="34" t="s">
        <v>56</v>
      </c>
      <c r="I44" s="185" t="s">
        <v>52</v>
      </c>
    </row>
    <row r="45" spans="1:9" ht="71.25" customHeight="1">
      <c r="A45" s="143" t="s">
        <v>57</v>
      </c>
      <c r="B45" s="144"/>
      <c r="C45" s="118" t="s">
        <v>50</v>
      </c>
      <c r="D45" s="118" t="s">
        <v>56</v>
      </c>
      <c r="E45" s="118" t="s">
        <v>56</v>
      </c>
      <c r="F45" s="118" t="s">
        <v>55</v>
      </c>
      <c r="G45" s="118" t="s">
        <v>55</v>
      </c>
      <c r="H45" s="122"/>
      <c r="I45" s="186"/>
    </row>
    <row r="46" spans="1:9" ht="36.75" customHeight="1">
      <c r="A46" s="140" t="s">
        <v>26</v>
      </c>
      <c r="B46" s="140"/>
      <c r="C46" s="20" t="s">
        <v>7</v>
      </c>
      <c r="D46" s="21">
        <v>20</v>
      </c>
      <c r="E46" s="21">
        <f>D46</f>
        <v>20</v>
      </c>
      <c r="F46" s="21">
        <f>E46</f>
        <v>20</v>
      </c>
      <c r="G46" s="33">
        <f>F46</f>
        <v>20</v>
      </c>
      <c r="H46" s="33">
        <v>20</v>
      </c>
      <c r="I46" s="31" t="s">
        <v>30</v>
      </c>
    </row>
    <row r="47" spans="1:9" ht="31.5" customHeight="1">
      <c r="A47" s="140" t="s">
        <v>70</v>
      </c>
      <c r="B47" s="140"/>
      <c r="C47" s="20" t="s">
        <v>24</v>
      </c>
      <c r="D47" s="21">
        <v>1</v>
      </c>
      <c r="E47" s="21">
        <v>1</v>
      </c>
      <c r="F47" s="21">
        <v>0</v>
      </c>
      <c r="G47" s="33">
        <v>0</v>
      </c>
      <c r="H47" s="33">
        <v>1</v>
      </c>
      <c r="I47" s="31" t="s">
        <v>30</v>
      </c>
    </row>
    <row r="48" spans="1:9" ht="60.75" customHeight="1">
      <c r="A48" s="32" t="s">
        <v>113</v>
      </c>
      <c r="B48" s="28" t="s">
        <v>114</v>
      </c>
      <c r="C48" s="20" t="s">
        <v>7</v>
      </c>
      <c r="D48" s="25">
        <f>ROUND(D49/D50*100,2)</f>
        <v>94.63</v>
      </c>
      <c r="E48" s="25">
        <f>ROUND(E49/E50*100,2)</f>
        <v>99.46</v>
      </c>
      <c r="F48" s="25">
        <f>ROUND(F49/F50*100,2)</f>
        <v>100</v>
      </c>
      <c r="G48" s="25">
        <f>ROUND(G49/G50*100,2)</f>
        <v>100</v>
      </c>
      <c r="H48" s="25">
        <v>100</v>
      </c>
      <c r="I48" s="156" t="s">
        <v>158</v>
      </c>
    </row>
    <row r="49" spans="1:9" ht="66" customHeight="1">
      <c r="A49" s="154" t="s">
        <v>160</v>
      </c>
      <c r="B49" s="155"/>
      <c r="C49" s="80" t="s">
        <v>17</v>
      </c>
      <c r="D49" s="67">
        <v>161550395.65</v>
      </c>
      <c r="E49" s="59">
        <f>347042021.89-1889253.08</f>
        <v>345152768.81</v>
      </c>
      <c r="F49" s="59">
        <f>F50</f>
        <v>596792228.24</v>
      </c>
      <c r="G49" s="59">
        <f>G50</f>
        <v>257166092.23</v>
      </c>
      <c r="H49" s="59"/>
      <c r="I49" s="157"/>
    </row>
    <row r="50" spans="1:9" ht="44.25" customHeight="1">
      <c r="A50" s="154" t="s">
        <v>115</v>
      </c>
      <c r="B50" s="155"/>
      <c r="C50" s="80" t="s">
        <v>17</v>
      </c>
      <c r="D50" s="59">
        <v>170712310.16</v>
      </c>
      <c r="E50" s="59">
        <v>347042021.89</v>
      </c>
      <c r="F50" s="59">
        <v>596792228.24</v>
      </c>
      <c r="G50" s="59">
        <f>257166092.23</f>
        <v>257166092.23</v>
      </c>
      <c r="H50" s="102"/>
      <c r="I50" s="158"/>
    </row>
    <row r="51" spans="1:9" ht="35.25" customHeight="1">
      <c r="A51" s="140" t="s">
        <v>26</v>
      </c>
      <c r="B51" s="140"/>
      <c r="C51" s="20" t="s">
        <v>7</v>
      </c>
      <c r="D51" s="21">
        <v>30</v>
      </c>
      <c r="E51" s="21">
        <f>D51</f>
        <v>30</v>
      </c>
      <c r="F51" s="21">
        <f>E51</f>
        <v>30</v>
      </c>
      <c r="G51" s="33">
        <f>F51</f>
        <v>30</v>
      </c>
      <c r="H51" s="33">
        <v>30</v>
      </c>
      <c r="I51" s="31" t="s">
        <v>30</v>
      </c>
    </row>
    <row r="52" spans="1:9" ht="37.5" customHeight="1">
      <c r="A52" s="140" t="s">
        <v>155</v>
      </c>
      <c r="B52" s="140"/>
      <c r="C52" s="20" t="s">
        <v>24</v>
      </c>
      <c r="D52" s="21">
        <v>5</v>
      </c>
      <c r="E52" s="21">
        <v>5</v>
      </c>
      <c r="F52" s="21">
        <v>5</v>
      </c>
      <c r="G52" s="33">
        <v>5</v>
      </c>
      <c r="H52" s="33">
        <v>5</v>
      </c>
      <c r="I52" s="31" t="s">
        <v>30</v>
      </c>
    </row>
    <row r="53" spans="1:9" ht="40.5" customHeight="1">
      <c r="A53" s="11" t="s">
        <v>58</v>
      </c>
      <c r="B53" s="12" t="s">
        <v>59</v>
      </c>
      <c r="C53" s="13" t="s">
        <v>24</v>
      </c>
      <c r="D53" s="14">
        <f>ROUND(D59*0.5+D64*0.3+D68*0.2,4)</f>
        <v>2.7</v>
      </c>
      <c r="E53" s="14">
        <f>ROUND(E59*0.5+E64*0.3+E68*0.2,4)</f>
        <v>2.7</v>
      </c>
      <c r="F53" s="14">
        <f>ROUND(F59*0.5+F64*0.3+F68*0.2,4)</f>
        <v>4.2</v>
      </c>
      <c r="G53" s="14">
        <f>ROUND(G59*0.5+G64*0.3+G68*0.2,4)</f>
        <v>4.2</v>
      </c>
      <c r="H53" s="14">
        <f>ROUND(H59*0.5+H64*0.3+H68*0.2,4)</f>
        <v>4.2</v>
      </c>
      <c r="I53" s="15" t="s">
        <v>30</v>
      </c>
    </row>
    <row r="54" spans="1:9" ht="39.75" customHeight="1">
      <c r="A54" s="16"/>
      <c r="B54" s="12" t="s">
        <v>45</v>
      </c>
      <c r="C54" s="13" t="s">
        <v>7</v>
      </c>
      <c r="D54" s="17">
        <v>9</v>
      </c>
      <c r="E54" s="17">
        <f>D54</f>
        <v>9</v>
      </c>
      <c r="F54" s="17">
        <f>E54</f>
        <v>9</v>
      </c>
      <c r="G54" s="17">
        <f>F54</f>
        <v>9</v>
      </c>
      <c r="H54" s="17">
        <v>9</v>
      </c>
      <c r="I54" s="35" t="s">
        <v>30</v>
      </c>
    </row>
    <row r="55" spans="1:9" ht="57">
      <c r="A55" s="32" t="s">
        <v>60</v>
      </c>
      <c r="B55" s="28" t="s">
        <v>62</v>
      </c>
      <c r="C55" s="31" t="s">
        <v>7</v>
      </c>
      <c r="D55" s="101">
        <f>D56</f>
        <v>104.23259585622458</v>
      </c>
      <c r="E55" s="101">
        <f>E56</f>
        <v>107.06851454123687</v>
      </c>
      <c r="F55" s="101">
        <f>F56</f>
        <v>100</v>
      </c>
      <c r="G55" s="101">
        <f>G56</f>
        <v>100</v>
      </c>
      <c r="H55" s="36">
        <v>100</v>
      </c>
      <c r="I55" s="152"/>
    </row>
    <row r="56" spans="1:9" ht="62.25" customHeight="1">
      <c r="A56" s="161" t="s">
        <v>64</v>
      </c>
      <c r="B56" s="162"/>
      <c r="C56" s="187" t="s">
        <v>7</v>
      </c>
      <c r="D56" s="159">
        <f>(56730.43+379296.93+22700+459599.5)/(71343+327393.66+22700+459599.5)*100</f>
        <v>104.23259585622458</v>
      </c>
      <c r="E56" s="159">
        <f>100061796.15/93455855.42*100</f>
        <v>107.06851454123687</v>
      </c>
      <c r="F56" s="159">
        <f>94686.95/94686.95*100</f>
        <v>100</v>
      </c>
      <c r="G56" s="159">
        <f>34242.6/34242.6*100</f>
        <v>100</v>
      </c>
      <c r="H56" s="192"/>
      <c r="I56" s="153"/>
    </row>
    <row r="57" spans="1:9" ht="51.75" customHeight="1">
      <c r="A57" s="164" t="s">
        <v>63</v>
      </c>
      <c r="B57" s="165"/>
      <c r="C57" s="187"/>
      <c r="D57" s="160"/>
      <c r="E57" s="160"/>
      <c r="F57" s="160"/>
      <c r="G57" s="160"/>
      <c r="H57" s="193"/>
      <c r="I57" s="142"/>
    </row>
    <row r="58" spans="1:9" ht="44.25" customHeight="1">
      <c r="A58" s="163" t="s">
        <v>26</v>
      </c>
      <c r="B58" s="163"/>
      <c r="C58" s="20" t="s">
        <v>7</v>
      </c>
      <c r="D58" s="21">
        <v>50</v>
      </c>
      <c r="E58" s="21">
        <f>D58</f>
        <v>50</v>
      </c>
      <c r="F58" s="21">
        <f>E58</f>
        <v>50</v>
      </c>
      <c r="G58" s="33">
        <f>F58</f>
        <v>50</v>
      </c>
      <c r="H58" s="33">
        <v>50</v>
      </c>
      <c r="I58" s="37" t="s">
        <v>30</v>
      </c>
    </row>
    <row r="59" spans="1:9" ht="42.75" customHeight="1">
      <c r="A59" s="140" t="s">
        <v>69</v>
      </c>
      <c r="B59" s="140"/>
      <c r="C59" s="20" t="s">
        <v>24</v>
      </c>
      <c r="D59" s="21">
        <v>5</v>
      </c>
      <c r="E59" s="21">
        <v>5</v>
      </c>
      <c r="F59" s="21">
        <v>5</v>
      </c>
      <c r="G59" s="33">
        <v>5</v>
      </c>
      <c r="H59" s="33">
        <v>5</v>
      </c>
      <c r="I59" s="26" t="s">
        <v>30</v>
      </c>
    </row>
    <row r="60" spans="1:9" ht="60" customHeight="1">
      <c r="A60" s="60" t="s">
        <v>61</v>
      </c>
      <c r="B60" s="61" t="s">
        <v>65</v>
      </c>
      <c r="C60" s="62" t="s">
        <v>7</v>
      </c>
      <c r="D60" s="103">
        <f>D61</f>
        <v>116.6924094978557</v>
      </c>
      <c r="E60" s="103">
        <f>E61</f>
        <v>113.20380982501739</v>
      </c>
      <c r="F60" s="103">
        <f>F61</f>
        <v>0</v>
      </c>
      <c r="G60" s="103">
        <f>G61</f>
        <v>0</v>
      </c>
      <c r="H60" s="103">
        <v>0</v>
      </c>
      <c r="I60" s="22"/>
    </row>
    <row r="61" spans="1:9" ht="51.75" customHeight="1">
      <c r="A61" s="166" t="s">
        <v>67</v>
      </c>
      <c r="B61" s="166"/>
      <c r="C61" s="178" t="s">
        <v>7</v>
      </c>
      <c r="D61" s="159">
        <f>1071617.74/918326.86*100</f>
        <v>116.6924094978557</v>
      </c>
      <c r="E61" s="159">
        <f>105795588.84/93455855.42*100</f>
        <v>113.20380982501739</v>
      </c>
      <c r="F61" s="159">
        <f>0/94686.95*100</f>
        <v>0</v>
      </c>
      <c r="G61" s="159">
        <f>0/34242.6*100</f>
        <v>0</v>
      </c>
      <c r="H61" s="194"/>
      <c r="I61" s="38"/>
    </row>
    <row r="62" spans="1:9" ht="50.25" customHeight="1">
      <c r="A62" s="166" t="s">
        <v>66</v>
      </c>
      <c r="B62" s="166"/>
      <c r="C62" s="178"/>
      <c r="D62" s="160"/>
      <c r="E62" s="160"/>
      <c r="F62" s="160"/>
      <c r="G62" s="160"/>
      <c r="H62" s="195"/>
      <c r="I62" s="29"/>
    </row>
    <row r="63" spans="1:9" ht="38.25" customHeight="1">
      <c r="A63" s="140" t="s">
        <v>26</v>
      </c>
      <c r="B63" s="140"/>
      <c r="C63" s="20" t="s">
        <v>7</v>
      </c>
      <c r="D63" s="21">
        <v>30</v>
      </c>
      <c r="E63" s="21">
        <v>30</v>
      </c>
      <c r="F63" s="21">
        <f>E63</f>
        <v>30</v>
      </c>
      <c r="G63" s="33">
        <f>F63</f>
        <v>30</v>
      </c>
      <c r="H63" s="33">
        <v>30</v>
      </c>
      <c r="I63" s="37" t="s">
        <v>30</v>
      </c>
    </row>
    <row r="64" spans="1:9" ht="36" customHeight="1">
      <c r="A64" s="140" t="s">
        <v>68</v>
      </c>
      <c r="B64" s="140"/>
      <c r="C64" s="20" t="s">
        <v>24</v>
      </c>
      <c r="D64" s="21">
        <v>0</v>
      </c>
      <c r="E64" s="21">
        <v>0</v>
      </c>
      <c r="F64" s="21">
        <v>5</v>
      </c>
      <c r="G64" s="33">
        <v>5</v>
      </c>
      <c r="H64" s="33">
        <v>5</v>
      </c>
      <c r="I64" s="31" t="s">
        <v>30</v>
      </c>
    </row>
    <row r="65" spans="1:9" ht="63" customHeight="1">
      <c r="A65" s="32" t="s">
        <v>116</v>
      </c>
      <c r="B65" s="28" t="s">
        <v>117</v>
      </c>
      <c r="C65" s="31" t="s">
        <v>42</v>
      </c>
      <c r="D65" s="25">
        <f>D66</f>
        <v>0</v>
      </c>
      <c r="E65" s="25">
        <f>E66</f>
        <v>0</v>
      </c>
      <c r="F65" s="25">
        <f>F66</f>
        <v>0</v>
      </c>
      <c r="G65" s="34">
        <f>G66</f>
        <v>0</v>
      </c>
      <c r="H65" s="34">
        <v>0</v>
      </c>
      <c r="I65" s="21" t="s">
        <v>30</v>
      </c>
    </row>
    <row r="66" spans="1:9" ht="86.25" customHeight="1">
      <c r="A66" s="154" t="s">
        <v>118</v>
      </c>
      <c r="B66" s="155"/>
      <c r="C66" s="121" t="s">
        <v>42</v>
      </c>
      <c r="D66" s="121">
        <v>0</v>
      </c>
      <c r="E66" s="121">
        <v>0</v>
      </c>
      <c r="F66" s="121">
        <v>0</v>
      </c>
      <c r="G66" s="123">
        <v>0</v>
      </c>
      <c r="H66" s="123"/>
      <c r="I66" s="30" t="s">
        <v>119</v>
      </c>
    </row>
    <row r="67" spans="1:9" ht="41.25" customHeight="1">
      <c r="A67" s="140" t="s">
        <v>26</v>
      </c>
      <c r="B67" s="140"/>
      <c r="C67" s="20" t="s">
        <v>7</v>
      </c>
      <c r="D67" s="21">
        <v>20</v>
      </c>
      <c r="E67" s="21">
        <f>D67</f>
        <v>20</v>
      </c>
      <c r="F67" s="21">
        <f>E67</f>
        <v>20</v>
      </c>
      <c r="G67" s="33">
        <f>F67</f>
        <v>20</v>
      </c>
      <c r="H67" s="33">
        <v>20</v>
      </c>
      <c r="I67" s="21" t="s">
        <v>30</v>
      </c>
    </row>
    <row r="68" spans="1:9" ht="36" customHeight="1">
      <c r="A68" s="140" t="s">
        <v>120</v>
      </c>
      <c r="B68" s="140"/>
      <c r="C68" s="20" t="s">
        <v>24</v>
      </c>
      <c r="D68" s="21">
        <v>1</v>
      </c>
      <c r="E68" s="21">
        <v>1</v>
      </c>
      <c r="F68" s="21">
        <v>1</v>
      </c>
      <c r="G68" s="33">
        <v>1</v>
      </c>
      <c r="H68" s="33">
        <v>1</v>
      </c>
      <c r="I68" s="21" t="s">
        <v>30</v>
      </c>
    </row>
    <row r="69" spans="1:9" s="3" customFormat="1" ht="45" customHeight="1">
      <c r="A69" s="11" t="s">
        <v>122</v>
      </c>
      <c r="B69" s="12" t="s">
        <v>123</v>
      </c>
      <c r="C69" s="13" t="s">
        <v>24</v>
      </c>
      <c r="D69" s="14">
        <f>ROUND(D74*0.5+D78*0.5,4)</f>
        <v>3</v>
      </c>
      <c r="E69" s="14">
        <f>ROUND(E74*0.5+E78*0.5,4)</f>
        <v>3</v>
      </c>
      <c r="F69" s="14">
        <f>ROUND(F74*0.5+F78*0.5,4)</f>
        <v>3</v>
      </c>
      <c r="G69" s="14">
        <f>ROUND(G74*0.5+G78*0.5,4)</f>
        <v>3</v>
      </c>
      <c r="H69" s="14">
        <f>ROUND(H74*0.5+H78*0.5,4)</f>
        <v>3</v>
      </c>
      <c r="I69" s="15" t="s">
        <v>30</v>
      </c>
    </row>
    <row r="70" spans="1:9" s="3" customFormat="1" ht="38.25" customHeight="1">
      <c r="A70" s="16"/>
      <c r="B70" s="12" t="s">
        <v>45</v>
      </c>
      <c r="C70" s="13" t="s">
        <v>7</v>
      </c>
      <c r="D70" s="17">
        <v>16</v>
      </c>
      <c r="E70" s="17">
        <v>16</v>
      </c>
      <c r="F70" s="17">
        <v>16</v>
      </c>
      <c r="G70" s="17">
        <v>16</v>
      </c>
      <c r="H70" s="17">
        <v>16</v>
      </c>
      <c r="I70" s="35" t="s">
        <v>30</v>
      </c>
    </row>
    <row r="71" spans="1:9" s="3" customFormat="1" ht="50.25" customHeight="1">
      <c r="A71" s="63" t="s">
        <v>124</v>
      </c>
      <c r="B71" s="64" t="s">
        <v>125</v>
      </c>
      <c r="C71" s="65" t="s">
        <v>42</v>
      </c>
      <c r="D71" s="66">
        <f>D72</f>
        <v>0</v>
      </c>
      <c r="E71" s="66">
        <f>E72</f>
        <v>0</v>
      </c>
      <c r="F71" s="66">
        <f>F72</f>
        <v>0</v>
      </c>
      <c r="G71" s="66">
        <f>G72</f>
        <v>0</v>
      </c>
      <c r="H71" s="66">
        <v>0</v>
      </c>
      <c r="I71" s="41" t="s">
        <v>30</v>
      </c>
    </row>
    <row r="72" spans="1:9" s="3" customFormat="1" ht="108" customHeight="1">
      <c r="A72" s="145" t="s">
        <v>126</v>
      </c>
      <c r="B72" s="146"/>
      <c r="C72" s="124" t="s">
        <v>42</v>
      </c>
      <c r="D72" s="59">
        <v>0</v>
      </c>
      <c r="E72" s="59">
        <v>0</v>
      </c>
      <c r="F72" s="59">
        <v>0</v>
      </c>
      <c r="G72" s="125">
        <v>0</v>
      </c>
      <c r="H72" s="125">
        <v>0</v>
      </c>
      <c r="I72" s="42"/>
    </row>
    <row r="73" spans="1:9" s="3" customFormat="1" ht="44.25" customHeight="1">
      <c r="A73" s="140" t="s">
        <v>26</v>
      </c>
      <c r="B73" s="140"/>
      <c r="C73" s="20" t="s">
        <v>7</v>
      </c>
      <c r="D73" s="21">
        <v>50</v>
      </c>
      <c r="E73" s="21">
        <v>50</v>
      </c>
      <c r="F73" s="21">
        <f>E73</f>
        <v>50</v>
      </c>
      <c r="G73" s="33">
        <f>F73</f>
        <v>50</v>
      </c>
      <c r="H73" s="33">
        <v>50</v>
      </c>
      <c r="I73" s="21" t="s">
        <v>30</v>
      </c>
    </row>
    <row r="74" spans="1:9" s="3" customFormat="1" ht="44.25" customHeight="1">
      <c r="A74" s="140" t="s">
        <v>127</v>
      </c>
      <c r="B74" s="140"/>
      <c r="C74" s="20" t="s">
        <v>24</v>
      </c>
      <c r="D74" s="21">
        <v>1</v>
      </c>
      <c r="E74" s="21">
        <v>1</v>
      </c>
      <c r="F74" s="21">
        <v>1</v>
      </c>
      <c r="G74" s="33">
        <v>1</v>
      </c>
      <c r="H74" s="33">
        <v>1</v>
      </c>
      <c r="I74" s="43" t="s">
        <v>30</v>
      </c>
    </row>
    <row r="75" spans="1:9" s="3" customFormat="1" ht="93" customHeight="1">
      <c r="A75" s="44" t="s">
        <v>128</v>
      </c>
      <c r="B75" s="39" t="s">
        <v>129</v>
      </c>
      <c r="C75" s="40" t="s">
        <v>50</v>
      </c>
      <c r="D75" s="21" t="str">
        <f>D76</f>
        <v>да</v>
      </c>
      <c r="E75" s="21" t="str">
        <f>E76</f>
        <v>да</v>
      </c>
      <c r="F75" s="21" t="str">
        <f>F76</f>
        <v>да</v>
      </c>
      <c r="G75" s="21" t="str">
        <f>G76</f>
        <v>да</v>
      </c>
      <c r="H75" s="21" t="s">
        <v>55</v>
      </c>
      <c r="I75" s="41" t="s">
        <v>30</v>
      </c>
    </row>
    <row r="76" spans="1:9" s="3" customFormat="1" ht="68.25" customHeight="1">
      <c r="A76" s="145" t="s">
        <v>130</v>
      </c>
      <c r="B76" s="146"/>
      <c r="C76" s="124" t="s">
        <v>50</v>
      </c>
      <c r="D76" s="59" t="s">
        <v>55</v>
      </c>
      <c r="E76" s="59" t="s">
        <v>55</v>
      </c>
      <c r="F76" s="59" t="s">
        <v>55</v>
      </c>
      <c r="G76" s="125" t="s">
        <v>55</v>
      </c>
      <c r="H76" s="125"/>
      <c r="I76" s="29" t="s">
        <v>131</v>
      </c>
    </row>
    <row r="77" spans="1:9" s="3" customFormat="1" ht="44.25" customHeight="1">
      <c r="A77" s="140" t="s">
        <v>26</v>
      </c>
      <c r="B77" s="140"/>
      <c r="C77" s="20" t="s">
        <v>7</v>
      </c>
      <c r="D77" s="21">
        <v>50</v>
      </c>
      <c r="E77" s="21">
        <v>50</v>
      </c>
      <c r="F77" s="21">
        <f>E77</f>
        <v>50</v>
      </c>
      <c r="G77" s="33">
        <f>F77</f>
        <v>50</v>
      </c>
      <c r="H77" s="33">
        <v>50</v>
      </c>
      <c r="I77" s="21" t="s">
        <v>30</v>
      </c>
    </row>
    <row r="78" spans="1:9" s="3" customFormat="1" ht="44.25" customHeight="1">
      <c r="A78" s="140" t="s">
        <v>156</v>
      </c>
      <c r="B78" s="140"/>
      <c r="C78" s="20" t="s">
        <v>24</v>
      </c>
      <c r="D78" s="21">
        <v>5</v>
      </c>
      <c r="E78" s="21">
        <v>5</v>
      </c>
      <c r="F78" s="21">
        <v>5</v>
      </c>
      <c r="G78" s="33">
        <v>5</v>
      </c>
      <c r="H78" s="33">
        <v>5</v>
      </c>
      <c r="I78" s="43" t="s">
        <v>30</v>
      </c>
    </row>
    <row r="79" spans="1:9" s="3" customFormat="1" ht="35.25" customHeight="1">
      <c r="A79" s="11" t="s">
        <v>121</v>
      </c>
      <c r="B79" s="12" t="s">
        <v>132</v>
      </c>
      <c r="C79" s="13" t="s">
        <v>24</v>
      </c>
      <c r="D79" s="14">
        <f>ROUND(D84*0.25+D88*0.25+D92*0.25+D96*0.25,4)</f>
        <v>0.75</v>
      </c>
      <c r="E79" s="14">
        <f>ROUND(E84*0.25+E88*0.25+E92*0.25+E96*0.25,4)</f>
        <v>0.5</v>
      </c>
      <c r="F79" s="14">
        <f>ROUND(F84*0.25+F88*0.25+F92*0.25+F96*0.25,4)</f>
        <v>1</v>
      </c>
      <c r="G79" s="14">
        <f>ROUND(G84*0.25+G88*0.25+G92*0.25+G96*0.25,4)</f>
        <v>0.75</v>
      </c>
      <c r="H79" s="14">
        <f>ROUND(H84*0.25+H88*0.25+H92*0.25+H96*0.25,4)</f>
        <v>1</v>
      </c>
      <c r="I79" s="15" t="s">
        <v>30</v>
      </c>
    </row>
    <row r="80" spans="1:9" s="3" customFormat="1" ht="38.25" customHeight="1">
      <c r="A80" s="16"/>
      <c r="B80" s="12" t="s">
        <v>45</v>
      </c>
      <c r="C80" s="13" t="s">
        <v>7</v>
      </c>
      <c r="D80" s="17">
        <v>16</v>
      </c>
      <c r="E80" s="17">
        <v>16</v>
      </c>
      <c r="F80" s="17">
        <v>16</v>
      </c>
      <c r="G80" s="17">
        <v>16</v>
      </c>
      <c r="H80" s="17">
        <v>16</v>
      </c>
      <c r="I80" s="35" t="s">
        <v>30</v>
      </c>
    </row>
    <row r="81" spans="1:9" s="3" customFormat="1" ht="44.25" customHeight="1">
      <c r="A81" s="44" t="s">
        <v>133</v>
      </c>
      <c r="B81" s="39" t="s">
        <v>134</v>
      </c>
      <c r="C81" s="40" t="s">
        <v>50</v>
      </c>
      <c r="D81" s="21" t="str">
        <f>D82</f>
        <v>да</v>
      </c>
      <c r="E81" s="21" t="str">
        <f>E82</f>
        <v>нет</v>
      </c>
      <c r="F81" s="21" t="str">
        <f>F82</f>
        <v>да</v>
      </c>
      <c r="G81" s="21" t="str">
        <f>G82</f>
        <v>да</v>
      </c>
      <c r="H81" s="21" t="s">
        <v>55</v>
      </c>
      <c r="I81" s="41" t="s">
        <v>30</v>
      </c>
    </row>
    <row r="82" spans="1:9" s="3" customFormat="1" ht="165" customHeight="1">
      <c r="A82" s="145" t="s">
        <v>135</v>
      </c>
      <c r="B82" s="146"/>
      <c r="C82" s="124" t="s">
        <v>50</v>
      </c>
      <c r="D82" s="59" t="s">
        <v>55</v>
      </c>
      <c r="E82" s="59" t="s">
        <v>56</v>
      </c>
      <c r="F82" s="59" t="s">
        <v>55</v>
      </c>
      <c r="G82" s="125" t="s">
        <v>55</v>
      </c>
      <c r="H82" s="126"/>
      <c r="I82" s="29" t="s">
        <v>136</v>
      </c>
    </row>
    <row r="83" spans="1:9" s="3" customFormat="1" ht="31.5" customHeight="1">
      <c r="A83" s="140" t="s">
        <v>26</v>
      </c>
      <c r="B83" s="140"/>
      <c r="C83" s="20" t="s">
        <v>7</v>
      </c>
      <c r="D83" s="21">
        <v>25</v>
      </c>
      <c r="E83" s="21">
        <f>D83</f>
        <v>25</v>
      </c>
      <c r="F83" s="21">
        <f>E83</f>
        <v>25</v>
      </c>
      <c r="G83" s="21">
        <f>F83</f>
        <v>25</v>
      </c>
      <c r="H83" s="21">
        <v>25</v>
      </c>
      <c r="I83" s="21" t="s">
        <v>30</v>
      </c>
    </row>
    <row r="84" spans="1:9" s="3" customFormat="1" ht="35.25" customHeight="1">
      <c r="A84" s="140" t="s">
        <v>137</v>
      </c>
      <c r="B84" s="140"/>
      <c r="C84" s="20" t="s">
        <v>24</v>
      </c>
      <c r="D84" s="21">
        <v>1</v>
      </c>
      <c r="E84" s="21">
        <v>0</v>
      </c>
      <c r="F84" s="21">
        <v>1</v>
      </c>
      <c r="G84" s="21">
        <v>1</v>
      </c>
      <c r="H84" s="21">
        <v>1</v>
      </c>
      <c r="I84" s="21" t="s">
        <v>30</v>
      </c>
    </row>
    <row r="85" spans="1:9" s="3" customFormat="1" ht="64.5" customHeight="1">
      <c r="A85" s="44" t="s">
        <v>138</v>
      </c>
      <c r="B85" s="39" t="s">
        <v>140</v>
      </c>
      <c r="C85" s="40" t="s">
        <v>50</v>
      </c>
      <c r="D85" s="21" t="str">
        <f>D86</f>
        <v>да</v>
      </c>
      <c r="E85" s="21" t="str">
        <f>E86</f>
        <v>да</v>
      </c>
      <c r="F85" s="21" t="str">
        <f>F86</f>
        <v>нет</v>
      </c>
      <c r="G85" s="21" t="str">
        <f>G86</f>
        <v>нет</v>
      </c>
      <c r="H85" s="21" t="s">
        <v>56</v>
      </c>
      <c r="I85" s="41" t="s">
        <v>30</v>
      </c>
    </row>
    <row r="86" spans="1:9" s="3" customFormat="1" ht="111.75" customHeight="1">
      <c r="A86" s="145" t="s">
        <v>141</v>
      </c>
      <c r="B86" s="146"/>
      <c r="C86" s="124" t="s">
        <v>50</v>
      </c>
      <c r="D86" s="59" t="s">
        <v>55</v>
      </c>
      <c r="E86" s="59" t="s">
        <v>55</v>
      </c>
      <c r="F86" s="59" t="s">
        <v>56</v>
      </c>
      <c r="G86" s="125" t="s">
        <v>56</v>
      </c>
      <c r="H86" s="126"/>
      <c r="I86" s="29" t="s">
        <v>142</v>
      </c>
    </row>
    <row r="87" spans="1:9" s="3" customFormat="1" ht="44.25" customHeight="1">
      <c r="A87" s="140" t="s">
        <v>26</v>
      </c>
      <c r="B87" s="140"/>
      <c r="C87" s="20" t="s">
        <v>7</v>
      </c>
      <c r="D87" s="21">
        <v>25</v>
      </c>
      <c r="E87" s="21">
        <f>D87</f>
        <v>25</v>
      </c>
      <c r="F87" s="21">
        <f>E87</f>
        <v>25</v>
      </c>
      <c r="G87" s="21">
        <f>F87</f>
        <v>25</v>
      </c>
      <c r="H87" s="21">
        <v>25</v>
      </c>
      <c r="I87" s="21" t="s">
        <v>30</v>
      </c>
    </row>
    <row r="88" spans="1:9" s="3" customFormat="1" ht="44.25" customHeight="1">
      <c r="A88" s="140" t="s">
        <v>139</v>
      </c>
      <c r="B88" s="140"/>
      <c r="C88" s="20" t="s">
        <v>24</v>
      </c>
      <c r="D88" s="21">
        <v>0</v>
      </c>
      <c r="E88" s="21">
        <v>0</v>
      </c>
      <c r="F88" s="21">
        <v>1</v>
      </c>
      <c r="G88" s="21">
        <v>1</v>
      </c>
      <c r="H88" s="21">
        <v>1</v>
      </c>
      <c r="I88" s="21" t="s">
        <v>30</v>
      </c>
    </row>
    <row r="89" spans="1:9" s="3" customFormat="1" ht="44.25" customHeight="1">
      <c r="A89" s="44" t="s">
        <v>143</v>
      </c>
      <c r="B89" s="39" t="s">
        <v>144</v>
      </c>
      <c r="C89" s="40" t="s">
        <v>50</v>
      </c>
      <c r="D89" s="21" t="str">
        <f>D90</f>
        <v>да</v>
      </c>
      <c r="E89" s="21" t="str">
        <f>E90</f>
        <v>да</v>
      </c>
      <c r="F89" s="21" t="str">
        <f>F90</f>
        <v>да</v>
      </c>
      <c r="G89" s="21" t="str">
        <f>G90</f>
        <v>да</v>
      </c>
      <c r="H89" s="21" t="s">
        <v>55</v>
      </c>
      <c r="I89" s="41" t="s">
        <v>30</v>
      </c>
    </row>
    <row r="90" spans="1:9" s="3" customFormat="1" ht="238.5" customHeight="1">
      <c r="A90" s="145" t="s">
        <v>145</v>
      </c>
      <c r="B90" s="146"/>
      <c r="C90" s="124" t="s">
        <v>50</v>
      </c>
      <c r="D90" s="59" t="s">
        <v>55</v>
      </c>
      <c r="E90" s="59" t="s">
        <v>55</v>
      </c>
      <c r="F90" s="59" t="s">
        <v>55</v>
      </c>
      <c r="G90" s="125" t="s">
        <v>55</v>
      </c>
      <c r="H90" s="126"/>
      <c r="I90" s="29" t="s">
        <v>146</v>
      </c>
    </row>
    <row r="91" spans="1:9" s="3" customFormat="1" ht="37.5" customHeight="1">
      <c r="A91" s="140" t="s">
        <v>26</v>
      </c>
      <c r="B91" s="140"/>
      <c r="C91" s="20" t="s">
        <v>7</v>
      </c>
      <c r="D91" s="21">
        <v>25</v>
      </c>
      <c r="E91" s="21">
        <f>D91</f>
        <v>25</v>
      </c>
      <c r="F91" s="21">
        <f>E91</f>
        <v>25</v>
      </c>
      <c r="G91" s="21">
        <f>F91</f>
        <v>25</v>
      </c>
      <c r="H91" s="21">
        <v>25</v>
      </c>
      <c r="I91" s="21" t="s">
        <v>30</v>
      </c>
    </row>
    <row r="92" spans="1:9" s="3" customFormat="1" ht="37.5" customHeight="1">
      <c r="A92" s="140" t="s">
        <v>152</v>
      </c>
      <c r="B92" s="140"/>
      <c r="C92" s="20" t="s">
        <v>24</v>
      </c>
      <c r="D92" s="21">
        <v>1</v>
      </c>
      <c r="E92" s="21">
        <v>1</v>
      </c>
      <c r="F92" s="21">
        <v>1</v>
      </c>
      <c r="G92" s="21">
        <v>1</v>
      </c>
      <c r="H92" s="21">
        <v>1</v>
      </c>
      <c r="I92" s="21" t="s">
        <v>30</v>
      </c>
    </row>
    <row r="93" spans="1:9" s="3" customFormat="1" ht="44.25" customHeight="1">
      <c r="A93" s="44" t="s">
        <v>147</v>
      </c>
      <c r="B93" s="39" t="s">
        <v>148</v>
      </c>
      <c r="C93" s="40" t="s">
        <v>50</v>
      </c>
      <c r="D93" s="21" t="str">
        <f>D94</f>
        <v>нет</v>
      </c>
      <c r="E93" s="21" t="str">
        <f>E94</f>
        <v>нет</v>
      </c>
      <c r="F93" s="21" t="str">
        <f>F94</f>
        <v>нет</v>
      </c>
      <c r="G93" s="21" t="str">
        <f>G94</f>
        <v>да</v>
      </c>
      <c r="H93" s="21" t="s">
        <v>56</v>
      </c>
      <c r="I93" s="41" t="s">
        <v>30</v>
      </c>
    </row>
    <row r="94" spans="1:9" s="3" customFormat="1" ht="112.5" customHeight="1">
      <c r="A94" s="145" t="s">
        <v>149</v>
      </c>
      <c r="B94" s="146"/>
      <c r="C94" s="124" t="s">
        <v>50</v>
      </c>
      <c r="D94" s="59" t="s">
        <v>56</v>
      </c>
      <c r="E94" s="59" t="s">
        <v>56</v>
      </c>
      <c r="F94" s="59" t="s">
        <v>56</v>
      </c>
      <c r="G94" s="125" t="s">
        <v>55</v>
      </c>
      <c r="H94" s="125"/>
      <c r="I94" s="29" t="s">
        <v>150</v>
      </c>
    </row>
    <row r="95" spans="1:9" s="3" customFormat="1" ht="44.25" customHeight="1">
      <c r="A95" s="140" t="s">
        <v>26</v>
      </c>
      <c r="B95" s="140"/>
      <c r="C95" s="20" t="s">
        <v>7</v>
      </c>
      <c r="D95" s="21">
        <v>25</v>
      </c>
      <c r="E95" s="21">
        <f>D95</f>
        <v>25</v>
      </c>
      <c r="F95" s="21">
        <f>E95</f>
        <v>25</v>
      </c>
      <c r="G95" s="21">
        <f>F95</f>
        <v>25</v>
      </c>
      <c r="H95" s="21">
        <v>25</v>
      </c>
      <c r="I95" s="21" t="s">
        <v>30</v>
      </c>
    </row>
    <row r="96" spans="1:9" s="3" customFormat="1" ht="44.25" customHeight="1">
      <c r="A96" s="140" t="s">
        <v>151</v>
      </c>
      <c r="B96" s="140"/>
      <c r="C96" s="20" t="s">
        <v>24</v>
      </c>
      <c r="D96" s="21">
        <v>1</v>
      </c>
      <c r="E96" s="21">
        <v>1</v>
      </c>
      <c r="F96" s="21">
        <v>1</v>
      </c>
      <c r="G96" s="21">
        <v>0</v>
      </c>
      <c r="H96" s="21">
        <v>1</v>
      </c>
      <c r="I96" s="21" t="s">
        <v>30</v>
      </c>
    </row>
    <row r="97" spans="1:9" ht="28.5" customHeight="1">
      <c r="A97" s="11" t="s">
        <v>89</v>
      </c>
      <c r="B97" s="12" t="s">
        <v>90</v>
      </c>
      <c r="C97" s="13" t="s">
        <v>24</v>
      </c>
      <c r="D97" s="14">
        <f>ROUND(D105*0.3+D112*0.3+D120*0.2+D127*0.2,4)</f>
        <v>0.621</v>
      </c>
      <c r="E97" s="14">
        <f>ROUND(E105*0.3+E112*0.3+E120*0.2+E127*0.2,4)</f>
        <v>0.6091</v>
      </c>
      <c r="F97" s="14">
        <f>ROUND(F105*0.3+F112*0.3+F120*0.2+F127*0.2,4)</f>
        <v>1</v>
      </c>
      <c r="G97" s="14">
        <f>ROUND(G105*0.3+G112*0.3+G120*0.2+G127*0.2,4)</f>
        <v>0.7</v>
      </c>
      <c r="H97" s="14">
        <f>ROUND(H105*0.3+H112*0.3+H120*0.2+H127*0.2,4)</f>
        <v>1</v>
      </c>
      <c r="I97" s="15" t="s">
        <v>30</v>
      </c>
    </row>
    <row r="98" spans="1:9" ht="29.25" customHeight="1">
      <c r="A98" s="16"/>
      <c r="B98" s="12" t="s">
        <v>45</v>
      </c>
      <c r="C98" s="13" t="s">
        <v>7</v>
      </c>
      <c r="D98" s="17">
        <v>9</v>
      </c>
      <c r="E98" s="17">
        <f>D98</f>
        <v>9</v>
      </c>
      <c r="F98" s="17">
        <f>E98</f>
        <v>9</v>
      </c>
      <c r="G98" s="17">
        <f>F98</f>
        <v>9</v>
      </c>
      <c r="H98" s="17">
        <v>9</v>
      </c>
      <c r="I98" s="35" t="s">
        <v>30</v>
      </c>
    </row>
    <row r="99" spans="1:9" ht="28.5" customHeight="1">
      <c r="A99" s="32" t="s">
        <v>72</v>
      </c>
      <c r="B99" s="28" t="s">
        <v>74</v>
      </c>
      <c r="C99" s="20" t="s">
        <v>7</v>
      </c>
      <c r="D99" s="25">
        <f>D100</f>
        <v>63.16</v>
      </c>
      <c r="E99" s="25">
        <f>E100</f>
        <v>65.15</v>
      </c>
      <c r="F99" s="25">
        <f>F100</f>
        <v>0</v>
      </c>
      <c r="G99" s="25">
        <f>G100</f>
        <v>4.72</v>
      </c>
      <c r="H99" s="25">
        <v>0</v>
      </c>
      <c r="I99" s="152"/>
    </row>
    <row r="100" spans="1:9" ht="55.5" customHeight="1">
      <c r="A100" s="161" t="s">
        <v>75</v>
      </c>
      <c r="B100" s="162"/>
      <c r="C100" s="172" t="s">
        <v>7</v>
      </c>
      <c r="D100" s="167">
        <f>ROUND((100*12000)/19000,2)</f>
        <v>63.16</v>
      </c>
      <c r="E100" s="167">
        <f>ROUND((100*43000)/66000,2)</f>
        <v>65.15</v>
      </c>
      <c r="F100" s="167">
        <v>0</v>
      </c>
      <c r="G100" s="167">
        <f>ROUND((100*2453.15)/51953.15,2)</f>
        <v>4.72</v>
      </c>
      <c r="H100" s="188"/>
      <c r="I100" s="153"/>
    </row>
    <row r="101" spans="1:9" ht="36.75" customHeight="1">
      <c r="A101" s="170" t="s">
        <v>76</v>
      </c>
      <c r="B101" s="171"/>
      <c r="C101" s="173"/>
      <c r="D101" s="168"/>
      <c r="E101" s="168"/>
      <c r="F101" s="168"/>
      <c r="G101" s="168"/>
      <c r="H101" s="189"/>
      <c r="I101" s="153"/>
    </row>
    <row r="102" spans="1:9" ht="30" customHeight="1">
      <c r="A102" s="170" t="s">
        <v>77</v>
      </c>
      <c r="B102" s="171"/>
      <c r="C102" s="173"/>
      <c r="D102" s="168"/>
      <c r="E102" s="168"/>
      <c r="F102" s="168"/>
      <c r="G102" s="168"/>
      <c r="H102" s="189"/>
      <c r="I102" s="153"/>
    </row>
    <row r="103" spans="1:9" ht="41.25" customHeight="1">
      <c r="A103" s="164" t="s">
        <v>78</v>
      </c>
      <c r="B103" s="165"/>
      <c r="C103" s="174"/>
      <c r="D103" s="169"/>
      <c r="E103" s="169"/>
      <c r="F103" s="169"/>
      <c r="G103" s="169"/>
      <c r="H103" s="190"/>
      <c r="I103" s="142"/>
    </row>
    <row r="104" spans="1:9" ht="29.25" customHeight="1">
      <c r="A104" s="163" t="s">
        <v>26</v>
      </c>
      <c r="B104" s="163"/>
      <c r="C104" s="20" t="s">
        <v>7</v>
      </c>
      <c r="D104" s="21">
        <v>30</v>
      </c>
      <c r="E104" s="21">
        <v>30</v>
      </c>
      <c r="F104" s="21">
        <v>30</v>
      </c>
      <c r="G104" s="21">
        <v>30</v>
      </c>
      <c r="H104" s="21">
        <v>30</v>
      </c>
      <c r="I104" s="31" t="s">
        <v>30</v>
      </c>
    </row>
    <row r="105" spans="1:9" ht="31.5" customHeight="1">
      <c r="A105" s="140" t="s">
        <v>73</v>
      </c>
      <c r="B105" s="140"/>
      <c r="C105" s="20" t="s">
        <v>24</v>
      </c>
      <c r="D105" s="21">
        <f>1-((D100-50)/50)</f>
        <v>0.7368000000000001</v>
      </c>
      <c r="E105" s="21">
        <f>1-((E100-50)/50)</f>
        <v>0.6969999999999998</v>
      </c>
      <c r="F105" s="21">
        <v>1</v>
      </c>
      <c r="G105" s="21">
        <v>1</v>
      </c>
      <c r="H105" s="21">
        <v>1</v>
      </c>
      <c r="I105" s="31" t="s">
        <v>30</v>
      </c>
    </row>
    <row r="106" spans="1:9" ht="28.5">
      <c r="A106" s="32" t="s">
        <v>79</v>
      </c>
      <c r="B106" s="28" t="s">
        <v>80</v>
      </c>
      <c r="C106" s="20" t="s">
        <v>7</v>
      </c>
      <c r="D106" s="25">
        <f>D107</f>
        <v>100</v>
      </c>
      <c r="E106" s="25">
        <f>E107</f>
        <v>100</v>
      </c>
      <c r="F106" s="25">
        <f>F107</f>
        <v>0</v>
      </c>
      <c r="G106" s="25">
        <f>G107</f>
        <v>100</v>
      </c>
      <c r="H106" s="25">
        <v>0</v>
      </c>
      <c r="I106" s="152"/>
    </row>
    <row r="107" spans="1:9" ht="28.5" customHeight="1">
      <c r="A107" s="183" t="s">
        <v>84</v>
      </c>
      <c r="B107" s="184"/>
      <c r="C107" s="172" t="s">
        <v>7</v>
      </c>
      <c r="D107" s="167">
        <f>ROUND((100*1)/1,2)</f>
        <v>100</v>
      </c>
      <c r="E107" s="167">
        <f>ROUND((100*2)/2,2)</f>
        <v>100</v>
      </c>
      <c r="F107" s="167">
        <v>0</v>
      </c>
      <c r="G107" s="167">
        <f>ROUND((100*3)/3,2)</f>
        <v>100</v>
      </c>
      <c r="H107" s="188"/>
      <c r="I107" s="153"/>
    </row>
    <row r="108" spans="1:9" ht="51" customHeight="1">
      <c r="A108" s="170" t="s">
        <v>82</v>
      </c>
      <c r="B108" s="171"/>
      <c r="C108" s="173"/>
      <c r="D108" s="168"/>
      <c r="E108" s="168"/>
      <c r="F108" s="168"/>
      <c r="G108" s="168"/>
      <c r="H108" s="189"/>
      <c r="I108" s="153"/>
    </row>
    <row r="109" spans="1:9" ht="30.75" customHeight="1">
      <c r="A109" s="170" t="s">
        <v>83</v>
      </c>
      <c r="B109" s="171"/>
      <c r="C109" s="173"/>
      <c r="D109" s="168"/>
      <c r="E109" s="168"/>
      <c r="F109" s="168"/>
      <c r="G109" s="168"/>
      <c r="H109" s="189"/>
      <c r="I109" s="153"/>
    </row>
    <row r="110" spans="1:9" ht="30" customHeight="1">
      <c r="A110" s="164" t="s">
        <v>85</v>
      </c>
      <c r="B110" s="165"/>
      <c r="C110" s="174"/>
      <c r="D110" s="169"/>
      <c r="E110" s="169"/>
      <c r="F110" s="169"/>
      <c r="G110" s="169"/>
      <c r="H110" s="190"/>
      <c r="I110" s="142"/>
    </row>
    <row r="111" spans="1:9" ht="27" customHeight="1">
      <c r="A111" s="163" t="s">
        <v>26</v>
      </c>
      <c r="B111" s="163"/>
      <c r="C111" s="20" t="s">
        <v>7</v>
      </c>
      <c r="D111" s="21">
        <v>30</v>
      </c>
      <c r="E111" s="21">
        <v>30</v>
      </c>
      <c r="F111" s="21">
        <v>30</v>
      </c>
      <c r="G111" s="21">
        <v>30</v>
      </c>
      <c r="H111" s="21">
        <v>30</v>
      </c>
      <c r="I111" s="31" t="s">
        <v>30</v>
      </c>
    </row>
    <row r="112" spans="1:9" ht="27" customHeight="1">
      <c r="A112" s="140" t="s">
        <v>81</v>
      </c>
      <c r="B112" s="140"/>
      <c r="C112" s="20" t="s">
        <v>24</v>
      </c>
      <c r="D112" s="21">
        <f>1-((D107-50)/50)</f>
        <v>0</v>
      </c>
      <c r="E112" s="21">
        <v>0</v>
      </c>
      <c r="F112" s="21">
        <v>1</v>
      </c>
      <c r="G112" s="21">
        <f>1-((G107-50)/50)</f>
        <v>0</v>
      </c>
      <c r="H112" s="21">
        <v>1</v>
      </c>
      <c r="I112" s="45" t="s">
        <v>30</v>
      </c>
    </row>
    <row r="113" spans="1:9" ht="28.5">
      <c r="A113" s="27" t="s">
        <v>86</v>
      </c>
      <c r="B113" s="19" t="s">
        <v>91</v>
      </c>
      <c r="C113" s="20" t="s">
        <v>7</v>
      </c>
      <c r="D113" s="21">
        <f>D114</f>
        <v>0</v>
      </c>
      <c r="E113" s="21">
        <f>E114</f>
        <v>0</v>
      </c>
      <c r="F113" s="21">
        <f>F114</f>
        <v>0</v>
      </c>
      <c r="G113" s="21">
        <f>G114</f>
        <v>0</v>
      </c>
      <c r="H113" s="21">
        <v>0</v>
      </c>
      <c r="I113" s="139"/>
    </row>
    <row r="114" spans="1:9" ht="45" customHeight="1">
      <c r="A114" s="170" t="s">
        <v>93</v>
      </c>
      <c r="B114" s="171"/>
      <c r="C114" s="178" t="s">
        <v>7</v>
      </c>
      <c r="D114" s="179">
        <v>0</v>
      </c>
      <c r="E114" s="179">
        <v>0</v>
      </c>
      <c r="F114" s="180">
        <v>0</v>
      </c>
      <c r="G114" s="179">
        <v>0</v>
      </c>
      <c r="H114" s="191"/>
      <c r="I114" s="139"/>
    </row>
    <row r="115" spans="1:9" ht="30" customHeight="1">
      <c r="A115" s="170" t="s">
        <v>94</v>
      </c>
      <c r="B115" s="171"/>
      <c r="C115" s="178"/>
      <c r="D115" s="179"/>
      <c r="E115" s="179"/>
      <c r="F115" s="181"/>
      <c r="G115" s="179"/>
      <c r="H115" s="191"/>
      <c r="I115" s="139"/>
    </row>
    <row r="116" spans="1:9" ht="54" customHeight="1">
      <c r="A116" s="170" t="s">
        <v>95</v>
      </c>
      <c r="B116" s="171"/>
      <c r="C116" s="178"/>
      <c r="D116" s="179"/>
      <c r="E116" s="179"/>
      <c r="F116" s="181"/>
      <c r="G116" s="179"/>
      <c r="H116" s="191"/>
      <c r="I116" s="139"/>
    </row>
    <row r="117" spans="1:9" ht="57" customHeight="1">
      <c r="A117" s="170" t="s">
        <v>96</v>
      </c>
      <c r="B117" s="171"/>
      <c r="C117" s="178"/>
      <c r="D117" s="179"/>
      <c r="E117" s="179"/>
      <c r="F117" s="181"/>
      <c r="G117" s="179"/>
      <c r="H117" s="191"/>
      <c r="I117" s="139"/>
    </row>
    <row r="118" spans="1:9" ht="55.5" customHeight="1">
      <c r="A118" s="164" t="s">
        <v>97</v>
      </c>
      <c r="B118" s="165"/>
      <c r="C118" s="178"/>
      <c r="D118" s="179"/>
      <c r="E118" s="179"/>
      <c r="F118" s="182"/>
      <c r="G118" s="179"/>
      <c r="H118" s="191"/>
      <c r="I118" s="139"/>
    </row>
    <row r="119" spans="1:9" ht="33" customHeight="1">
      <c r="A119" s="163" t="s">
        <v>26</v>
      </c>
      <c r="B119" s="163"/>
      <c r="C119" s="46" t="s">
        <v>7</v>
      </c>
      <c r="D119" s="47">
        <v>20</v>
      </c>
      <c r="E119" s="47">
        <v>20</v>
      </c>
      <c r="F119" s="47">
        <v>20</v>
      </c>
      <c r="G119" s="47">
        <v>20</v>
      </c>
      <c r="H119" s="47">
        <v>20</v>
      </c>
      <c r="I119" s="37" t="s">
        <v>30</v>
      </c>
    </row>
    <row r="120" spans="1:9" ht="27" customHeight="1">
      <c r="A120" s="140" t="s">
        <v>87</v>
      </c>
      <c r="B120" s="140"/>
      <c r="C120" s="20" t="s">
        <v>24</v>
      </c>
      <c r="D120" s="21">
        <v>1</v>
      </c>
      <c r="E120" s="21">
        <v>1</v>
      </c>
      <c r="F120" s="21">
        <v>1</v>
      </c>
      <c r="G120" s="21">
        <v>1</v>
      </c>
      <c r="H120" s="21">
        <v>1</v>
      </c>
      <c r="I120" s="31" t="s">
        <v>30</v>
      </c>
    </row>
    <row r="121" spans="1:9" ht="42.75">
      <c r="A121" s="32" t="s">
        <v>153</v>
      </c>
      <c r="B121" s="28" t="s">
        <v>92</v>
      </c>
      <c r="C121" s="20" t="s">
        <v>7</v>
      </c>
      <c r="D121" s="25">
        <f>D122</f>
        <v>0</v>
      </c>
      <c r="E121" s="25">
        <f>E122</f>
        <v>0</v>
      </c>
      <c r="F121" s="25">
        <f>F122</f>
        <v>0</v>
      </c>
      <c r="G121" s="25">
        <f>G122</f>
        <v>0</v>
      </c>
      <c r="H121" s="25">
        <v>0</v>
      </c>
      <c r="I121" s="139"/>
    </row>
    <row r="122" spans="1:9" ht="50.25" customHeight="1">
      <c r="A122" s="161" t="s">
        <v>99</v>
      </c>
      <c r="B122" s="162"/>
      <c r="C122" s="172" t="s">
        <v>7</v>
      </c>
      <c r="D122" s="167">
        <v>0</v>
      </c>
      <c r="E122" s="167">
        <v>0</v>
      </c>
      <c r="F122" s="167">
        <v>0</v>
      </c>
      <c r="G122" s="167">
        <v>0</v>
      </c>
      <c r="H122" s="188"/>
      <c r="I122" s="139"/>
    </row>
    <row r="123" spans="1:9" ht="56.25" customHeight="1">
      <c r="A123" s="170" t="s">
        <v>98</v>
      </c>
      <c r="B123" s="171"/>
      <c r="C123" s="173"/>
      <c r="D123" s="168"/>
      <c r="E123" s="168"/>
      <c r="F123" s="168"/>
      <c r="G123" s="168"/>
      <c r="H123" s="189"/>
      <c r="I123" s="139"/>
    </row>
    <row r="124" spans="1:9" ht="43.5" customHeight="1">
      <c r="A124" s="170" t="s">
        <v>100</v>
      </c>
      <c r="B124" s="171"/>
      <c r="C124" s="173"/>
      <c r="D124" s="168"/>
      <c r="E124" s="168"/>
      <c r="F124" s="168"/>
      <c r="G124" s="168"/>
      <c r="H124" s="189"/>
      <c r="I124" s="139"/>
    </row>
    <row r="125" spans="1:9" ht="55.5" customHeight="1">
      <c r="A125" s="164" t="s">
        <v>101</v>
      </c>
      <c r="B125" s="165"/>
      <c r="C125" s="174"/>
      <c r="D125" s="169"/>
      <c r="E125" s="169"/>
      <c r="F125" s="169"/>
      <c r="G125" s="169"/>
      <c r="H125" s="190"/>
      <c r="I125" s="139"/>
    </row>
    <row r="126" spans="1:9" ht="30" customHeight="1">
      <c r="A126" s="163" t="s">
        <v>26</v>
      </c>
      <c r="B126" s="163"/>
      <c r="C126" s="20" t="s">
        <v>7</v>
      </c>
      <c r="D126" s="21">
        <v>20</v>
      </c>
      <c r="E126" s="21">
        <v>20</v>
      </c>
      <c r="F126" s="21">
        <v>20</v>
      </c>
      <c r="G126" s="21">
        <v>20</v>
      </c>
      <c r="H126" s="21">
        <v>20</v>
      </c>
      <c r="I126" s="31" t="s">
        <v>30</v>
      </c>
    </row>
    <row r="127" spans="1:9" ht="32.25" customHeight="1">
      <c r="A127" s="140" t="s">
        <v>88</v>
      </c>
      <c r="B127" s="140"/>
      <c r="C127" s="20" t="s">
        <v>24</v>
      </c>
      <c r="D127" s="21">
        <v>1</v>
      </c>
      <c r="E127" s="21">
        <v>1</v>
      </c>
      <c r="F127" s="21">
        <v>1</v>
      </c>
      <c r="G127" s="21">
        <v>1</v>
      </c>
      <c r="H127" s="21">
        <v>1</v>
      </c>
      <c r="I127" s="31" t="s">
        <v>30</v>
      </c>
    </row>
    <row r="128" spans="1:9" ht="49.5" customHeight="1">
      <c r="A128" s="175" t="s">
        <v>103</v>
      </c>
      <c r="B128" s="176"/>
      <c r="C128" s="48" t="s">
        <v>102</v>
      </c>
      <c r="D128" s="49">
        <f>ROUND(D5*0.25+D33*0.25+D53*0.09+D69*0.16+D79*0.16+D97*0.09,2)</f>
        <v>1.97</v>
      </c>
      <c r="E128" s="49">
        <f>ROUND(E5*0.25+E33*0.25+E53*0.09+E69*0.16+E79*0.16+E97*0.09,2)</f>
        <v>1.93</v>
      </c>
      <c r="F128" s="48">
        <f>ROUND(F5*0.25+F33*0.25+F53*0.09+F69*0.16+F79*0.16+F97*0.09,4)</f>
        <v>2.1314</v>
      </c>
      <c r="G128" s="48">
        <f>ROUND(G5*0.25+G33*0.25+G53*0.09+G69*0.16+G79*0.16+G97*0.09,4)</f>
        <v>2.0655</v>
      </c>
      <c r="H128" s="49">
        <f>ROUND(H5*0.25+H33*0.25+H53*0.09+H69*0.16+H79*0.16+H97*0.09,1)</f>
        <v>2.3</v>
      </c>
      <c r="I128" s="48" t="s">
        <v>30</v>
      </c>
    </row>
    <row r="129" spans="1:9" ht="40.5" customHeight="1">
      <c r="A129" s="175" t="s">
        <v>175</v>
      </c>
      <c r="B129" s="176"/>
      <c r="C129" s="48" t="s">
        <v>102</v>
      </c>
      <c r="D129" s="49">
        <f>H128</f>
        <v>2.3</v>
      </c>
      <c r="E129" s="49">
        <f>H128</f>
        <v>2.3</v>
      </c>
      <c r="F129" s="49">
        <f>H128</f>
        <v>2.3</v>
      </c>
      <c r="G129" s="49">
        <f>H128</f>
        <v>2.3</v>
      </c>
      <c r="H129" s="49">
        <f>H128</f>
        <v>2.3</v>
      </c>
      <c r="I129" s="48" t="s">
        <v>30</v>
      </c>
    </row>
    <row r="130" spans="1:9" ht="48.75" customHeight="1">
      <c r="A130" s="175" t="s">
        <v>103</v>
      </c>
      <c r="B130" s="176"/>
      <c r="C130" s="50" t="s">
        <v>7</v>
      </c>
      <c r="D130" s="128">
        <f>ROUND(D128/D129*100,2)</f>
        <v>85.65</v>
      </c>
      <c r="E130" s="128">
        <f>ROUND(E128/E129*100,2)</f>
        <v>83.91</v>
      </c>
      <c r="F130" s="128">
        <f>ROUND(F128/F129*100,2)</f>
        <v>92.67</v>
      </c>
      <c r="G130" s="128">
        <f>ROUND(G128/G129*100,2)</f>
        <v>89.8</v>
      </c>
      <c r="H130" s="128">
        <f>ROUND(H128/H129*100,2)</f>
        <v>100</v>
      </c>
      <c r="I130" s="48" t="s">
        <v>30</v>
      </c>
    </row>
    <row r="132" spans="4:8" ht="51.75" customHeight="1">
      <c r="D132" s="53"/>
      <c r="E132" s="53"/>
      <c r="F132" s="53"/>
      <c r="G132" s="53"/>
      <c r="H132" s="53"/>
    </row>
  </sheetData>
  <sheetProtection/>
  <mergeCells count="143">
    <mergeCell ref="H56:H57"/>
    <mergeCell ref="D61:D62"/>
    <mergeCell ref="E61:E62"/>
    <mergeCell ref="F61:F62"/>
    <mergeCell ref="G61:G62"/>
    <mergeCell ref="H61:H62"/>
    <mergeCell ref="A95:B95"/>
    <mergeCell ref="A96:B96"/>
    <mergeCell ref="H100:H103"/>
    <mergeCell ref="A84:B84"/>
    <mergeCell ref="A86:B86"/>
    <mergeCell ref="A87:B87"/>
    <mergeCell ref="A88:B88"/>
    <mergeCell ref="A102:B102"/>
    <mergeCell ref="A103:B103"/>
    <mergeCell ref="A100:B100"/>
    <mergeCell ref="A77:B77"/>
    <mergeCell ref="A78:B78"/>
    <mergeCell ref="H107:H110"/>
    <mergeCell ref="H114:H118"/>
    <mergeCell ref="H122:H125"/>
    <mergeCell ref="A90:B90"/>
    <mergeCell ref="A91:B91"/>
    <mergeCell ref="A92:B92"/>
    <mergeCell ref="A94:B94"/>
    <mergeCell ref="A109:B109"/>
    <mergeCell ref="A110:B110"/>
    <mergeCell ref="A111:B111"/>
    <mergeCell ref="A82:B82"/>
    <mergeCell ref="A83:B83"/>
    <mergeCell ref="A63:B63"/>
    <mergeCell ref="A64:B64"/>
    <mergeCell ref="A72:B72"/>
    <mergeCell ref="A73:B73"/>
    <mergeCell ref="A67:B67"/>
    <mergeCell ref="A68:B68"/>
    <mergeCell ref="A74:B74"/>
    <mergeCell ref="A76:B76"/>
    <mergeCell ref="A39:B39"/>
    <mergeCell ref="I36:I37"/>
    <mergeCell ref="A49:B49"/>
    <mergeCell ref="I44:I45"/>
    <mergeCell ref="I40:I41"/>
    <mergeCell ref="A61:B61"/>
    <mergeCell ref="C56:C57"/>
    <mergeCell ref="C61:C62"/>
    <mergeCell ref="A114:B114"/>
    <mergeCell ref="A112:B112"/>
    <mergeCell ref="G100:G103"/>
    <mergeCell ref="I99:I103"/>
    <mergeCell ref="I106:I110"/>
    <mergeCell ref="A115:B115"/>
    <mergeCell ref="A107:B107"/>
    <mergeCell ref="C107:C110"/>
    <mergeCell ref="D107:D110"/>
    <mergeCell ref="E107:E110"/>
    <mergeCell ref="A116:B116"/>
    <mergeCell ref="A117:B117"/>
    <mergeCell ref="A128:B128"/>
    <mergeCell ref="A129:B129"/>
    <mergeCell ref="A124:B124"/>
    <mergeCell ref="A125:B125"/>
    <mergeCell ref="A126:B126"/>
    <mergeCell ref="A127:B127"/>
    <mergeCell ref="A119:B119"/>
    <mergeCell ref="A120:B120"/>
    <mergeCell ref="A130:B130"/>
    <mergeCell ref="A1:I1"/>
    <mergeCell ref="A2:I2"/>
    <mergeCell ref="A118:B118"/>
    <mergeCell ref="I113:I118"/>
    <mergeCell ref="C114:C118"/>
    <mergeCell ref="D114:D118"/>
    <mergeCell ref="E114:E118"/>
    <mergeCell ref="F114:F118"/>
    <mergeCell ref="G114:G118"/>
    <mergeCell ref="I121:I125"/>
    <mergeCell ref="A122:B122"/>
    <mergeCell ref="C122:C125"/>
    <mergeCell ref="D122:D125"/>
    <mergeCell ref="E122:E125"/>
    <mergeCell ref="F122:F125"/>
    <mergeCell ref="G122:G125"/>
    <mergeCell ref="A123:B123"/>
    <mergeCell ref="F107:F110"/>
    <mergeCell ref="G107:G110"/>
    <mergeCell ref="A108:B108"/>
    <mergeCell ref="C100:C103"/>
    <mergeCell ref="D100:D103"/>
    <mergeCell ref="E100:E103"/>
    <mergeCell ref="F100:F103"/>
    <mergeCell ref="A104:B104"/>
    <mergeCell ref="A105:B105"/>
    <mergeCell ref="A101:B101"/>
    <mergeCell ref="A66:B66"/>
    <mergeCell ref="A56:B56"/>
    <mergeCell ref="A58:B58"/>
    <mergeCell ref="A59:B59"/>
    <mergeCell ref="A57:B57"/>
    <mergeCell ref="A62:B62"/>
    <mergeCell ref="I55:I57"/>
    <mergeCell ref="A47:B47"/>
    <mergeCell ref="A51:B51"/>
    <mergeCell ref="A52:B52"/>
    <mergeCell ref="A50:B50"/>
    <mergeCell ref="I48:I50"/>
    <mergeCell ref="D56:D57"/>
    <mergeCell ref="E56:E57"/>
    <mergeCell ref="F56:F57"/>
    <mergeCell ref="G56:G57"/>
    <mergeCell ref="A31:B31"/>
    <mergeCell ref="A45:B45"/>
    <mergeCell ref="A46:B46"/>
    <mergeCell ref="A32:B32"/>
    <mergeCell ref="A41:B41"/>
    <mergeCell ref="A42:B42"/>
    <mergeCell ref="A43:B43"/>
    <mergeCell ref="A36:B36"/>
    <mergeCell ref="A37:B37"/>
    <mergeCell ref="A38:B38"/>
    <mergeCell ref="A8:B8"/>
    <mergeCell ref="A9:B9"/>
    <mergeCell ref="A10:B10"/>
    <mergeCell ref="A12:B12"/>
    <mergeCell ref="A24:B24"/>
    <mergeCell ref="A26:B26"/>
    <mergeCell ref="A11:B11"/>
    <mergeCell ref="A23:B23"/>
    <mergeCell ref="A13:B13"/>
    <mergeCell ref="A14:B14"/>
    <mergeCell ref="I25:I26"/>
    <mergeCell ref="A16:B16"/>
    <mergeCell ref="A27:B27"/>
    <mergeCell ref="A28:B28"/>
    <mergeCell ref="I29:I30"/>
    <mergeCell ref="A30:B30"/>
    <mergeCell ref="A15:B15"/>
    <mergeCell ref="A20:B20"/>
    <mergeCell ref="A21:B21"/>
    <mergeCell ref="A19:B19"/>
    <mergeCell ref="A18:B18"/>
    <mergeCell ref="I17:I22"/>
    <mergeCell ref="A22:B22"/>
  </mergeCells>
  <printOptions/>
  <pageMargins left="0.3937007874015748" right="0.15748031496062992" top="0.35433070866141736" bottom="0.35433070866141736" header="0.5118110236220472" footer="0.5118110236220472"/>
  <pageSetup fitToHeight="0" horizontalDpi="600" verticalDpi="600" orientation="portrait" paperSize="9" scale="38" r:id="rId13"/>
  <rowBreaks count="3" manualBreakCount="3">
    <brk id="43" max="8" man="1"/>
    <brk id="78" max="255" man="1"/>
    <brk id="120" max="255" man="1"/>
  </rowBreaks>
  <colBreaks count="1" manualBreakCount="1">
    <brk id="9" max="65535" man="1"/>
  </colBreaks>
  <drawing r:id="rId12"/>
  <legacyDrawing r:id="rId11"/>
  <oleObjects>
    <oleObject progId="Equation.3" shapeId="643801" r:id="rId1"/>
    <oleObject progId="Equation.3" shapeId="919280" r:id="rId2"/>
    <oleObject progId="Equation.3" shapeId="936775" r:id="rId3"/>
    <oleObject progId="Equation.3" shapeId="1003797" r:id="rId4"/>
    <oleObject progId="Equation.3" shapeId="1050658" r:id="rId5"/>
    <oleObject progId="Equation.3" shapeId="1272809" r:id="rId6"/>
    <oleObject progId="Equation.3" shapeId="1687702" r:id="rId7"/>
    <oleObject progId="Equation.3" shapeId="512012" r:id="rId8"/>
    <oleObject progId="Equation.3" shapeId="543252" r:id="rId9"/>
    <oleObject progId="Equation.3" shapeId="545254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E26"/>
  <sheetViews>
    <sheetView zoomScale="65" zoomScaleNormal="65" zoomScalePageLayoutView="0" workbookViewId="0" topLeftCell="A1">
      <pane ySplit="3" topLeftCell="A13" activePane="bottomLeft" state="frozen"/>
      <selection pane="topLeft" activeCell="A1" sqref="A1"/>
      <selection pane="bottomLeft" activeCell="F7" sqref="F7"/>
    </sheetView>
  </sheetViews>
  <sheetFormatPr defaultColWidth="9.140625" defaultRowHeight="12.75"/>
  <cols>
    <col min="1" max="1" width="46.00390625" style="0" customWidth="1"/>
    <col min="2" max="3" width="25.00390625" style="78" customWidth="1"/>
    <col min="4" max="4" width="24.28125" style="78" customWidth="1"/>
    <col min="5" max="5" width="25.00390625" style="78" customWidth="1"/>
    <col min="6" max="6" width="25.140625" style="0" customWidth="1"/>
  </cols>
  <sheetData>
    <row r="3" spans="1:5" ht="114.75" customHeight="1">
      <c r="A3" s="55" t="s">
        <v>159</v>
      </c>
      <c r="B3" s="56" t="s">
        <v>170</v>
      </c>
      <c r="C3" s="56" t="s">
        <v>171</v>
      </c>
      <c r="D3" s="56" t="s">
        <v>172</v>
      </c>
      <c r="E3" s="56" t="s">
        <v>173</v>
      </c>
    </row>
    <row r="4" spans="1:5" ht="70.5" customHeight="1">
      <c r="A4" s="106" t="s">
        <v>27</v>
      </c>
      <c r="B4" s="107">
        <f>SUM(B5:B10)</f>
        <v>600</v>
      </c>
      <c r="C4" s="107">
        <f>SUM(C5:C12)</f>
        <v>0</v>
      </c>
      <c r="D4" s="107">
        <f>SUM(D5:D10)</f>
        <v>10307089.95</v>
      </c>
      <c r="E4" s="107">
        <f>SUM(E5:E10)</f>
        <v>7927077.13</v>
      </c>
    </row>
    <row r="5" spans="1:5" s="2" customFormat="1" ht="120.75" customHeight="1">
      <c r="A5" s="57" t="s">
        <v>162</v>
      </c>
      <c r="B5" s="68"/>
      <c r="C5" s="68"/>
      <c r="D5" s="69">
        <v>5478597</v>
      </c>
      <c r="E5" s="68"/>
    </row>
    <row r="6" spans="1:5" s="2" customFormat="1" ht="121.5" customHeight="1">
      <c r="A6" s="57" t="s">
        <v>163</v>
      </c>
      <c r="B6" s="68"/>
      <c r="C6" s="68"/>
      <c r="D6" s="70">
        <f>30701.13+13285.36+11357.15</f>
        <v>55343.64000000001</v>
      </c>
      <c r="E6" s="70">
        <f>60817.6+10500</f>
        <v>71317.6</v>
      </c>
    </row>
    <row r="7" spans="1:5" s="2" customFormat="1" ht="97.5" customHeight="1">
      <c r="A7" s="57" t="s">
        <v>164</v>
      </c>
      <c r="B7" s="68"/>
      <c r="C7" s="68"/>
      <c r="D7" s="71">
        <v>2023932.8</v>
      </c>
      <c r="E7" s="72"/>
    </row>
    <row r="8" spans="1:5" s="2" customFormat="1" ht="105.75" customHeight="1">
      <c r="A8" s="57" t="s">
        <v>165</v>
      </c>
      <c r="B8" s="68"/>
      <c r="C8" s="68"/>
      <c r="D8" s="73">
        <f>82156+2667060.51</f>
        <v>2749216.51</v>
      </c>
      <c r="E8" s="73">
        <f>621840+6292309.08+752849.34+188761.11</f>
        <v>7855759.53</v>
      </c>
    </row>
    <row r="9" spans="1:5" s="2" customFormat="1" ht="80.25" customHeight="1">
      <c r="A9" s="57" t="s">
        <v>166</v>
      </c>
      <c r="B9" s="73">
        <v>600</v>
      </c>
      <c r="C9" s="72"/>
      <c r="D9" s="72"/>
      <c r="E9" s="72"/>
    </row>
    <row r="10" spans="1:5" s="2" customFormat="1" ht="57.75" customHeight="1">
      <c r="A10" s="57" t="s">
        <v>167</v>
      </c>
      <c r="B10" s="72"/>
      <c r="C10" s="72"/>
      <c r="D10" s="72"/>
      <c r="E10" s="71"/>
    </row>
    <row r="11" spans="1:5" s="2" customFormat="1" ht="74.25" customHeight="1">
      <c r="A11" s="57" t="s">
        <v>168</v>
      </c>
      <c r="B11" s="74"/>
      <c r="C11" s="75"/>
      <c r="D11" s="76"/>
      <c r="E11" s="76"/>
    </row>
    <row r="12" spans="1:5" s="2" customFormat="1" ht="123.75" customHeight="1">
      <c r="A12" s="57" t="s">
        <v>169</v>
      </c>
      <c r="B12" s="58"/>
      <c r="C12" s="75"/>
      <c r="D12" s="72"/>
      <c r="E12" s="72"/>
    </row>
    <row r="13" spans="1:5" s="2" customFormat="1" ht="76.5" customHeight="1">
      <c r="A13" s="104" t="s">
        <v>28</v>
      </c>
      <c r="B13" s="105">
        <f>SUM(B14:B22)</f>
        <v>49150</v>
      </c>
      <c r="C13" s="105">
        <f>SUM(C14:C22)</f>
        <v>28312815.22</v>
      </c>
      <c r="D13" s="105">
        <f>SUM(D14:D22)</f>
        <v>10307089.95</v>
      </c>
      <c r="E13" s="105">
        <f>SUM(E14:E22)</f>
        <v>8445468.690000001</v>
      </c>
    </row>
    <row r="14" spans="1:5" s="2" customFormat="1" ht="114" customHeight="1">
      <c r="A14" s="57" t="s">
        <v>162</v>
      </c>
      <c r="B14" s="68"/>
      <c r="C14" s="68"/>
      <c r="D14" s="69">
        <v>5478597</v>
      </c>
      <c r="E14" s="68"/>
    </row>
    <row r="15" spans="1:5" s="2" customFormat="1" ht="84.75" customHeight="1">
      <c r="A15" s="57" t="s">
        <v>163</v>
      </c>
      <c r="B15" s="68"/>
      <c r="C15" s="68"/>
      <c r="D15" s="70">
        <f>30701.13+13285.36+11357.15</f>
        <v>55343.64000000001</v>
      </c>
      <c r="E15" s="70">
        <f>62776.35+12294.81</f>
        <v>75071.16</v>
      </c>
    </row>
    <row r="16" spans="1:5" s="2" customFormat="1" ht="82.5">
      <c r="A16" s="57" t="s">
        <v>164</v>
      </c>
      <c r="B16" s="68"/>
      <c r="C16" s="68"/>
      <c r="D16" s="71">
        <v>2023932.8</v>
      </c>
      <c r="E16" s="72"/>
    </row>
    <row r="17" spans="1:5" s="2" customFormat="1" ht="99">
      <c r="A17" s="57" t="s">
        <v>165</v>
      </c>
      <c r="B17" s="68"/>
      <c r="C17" s="68"/>
      <c r="D17" s="73">
        <f>82156+2667060.51</f>
        <v>2749216.51</v>
      </c>
      <c r="E17" s="73">
        <f>621840+6292309.08+752849.34+188761.11</f>
        <v>7855759.53</v>
      </c>
    </row>
    <row r="18" spans="1:5" s="2" customFormat="1" ht="66">
      <c r="A18" s="57" t="s">
        <v>166</v>
      </c>
      <c r="B18" s="73">
        <v>1650</v>
      </c>
      <c r="C18" s="72"/>
      <c r="D18" s="72"/>
      <c r="E18" s="72"/>
    </row>
    <row r="19" spans="1:5" s="2" customFormat="1" ht="49.5">
      <c r="A19" s="57" t="s">
        <v>167</v>
      </c>
      <c r="B19" s="72"/>
      <c r="C19" s="72"/>
      <c r="D19" s="72"/>
      <c r="E19" s="71">
        <v>514638</v>
      </c>
    </row>
    <row r="20" spans="1:5" s="2" customFormat="1" ht="171.75" customHeight="1">
      <c r="A20" s="57" t="s">
        <v>174</v>
      </c>
      <c r="B20" s="73">
        <v>47500</v>
      </c>
      <c r="C20" s="72"/>
      <c r="D20" s="72"/>
      <c r="E20" s="71"/>
    </row>
    <row r="21" spans="1:5" s="2" customFormat="1" ht="83.25" customHeight="1">
      <c r="A21" s="57" t="s">
        <v>168</v>
      </c>
      <c r="B21" s="74"/>
      <c r="C21" s="75">
        <v>10000000</v>
      </c>
      <c r="D21" s="76"/>
      <c r="E21" s="76"/>
    </row>
    <row r="22" spans="1:5" s="2" customFormat="1" ht="99" customHeight="1">
      <c r="A22" s="57" t="s">
        <v>169</v>
      </c>
      <c r="B22" s="58"/>
      <c r="C22" s="75">
        <v>18312815.22</v>
      </c>
      <c r="D22" s="72"/>
      <c r="E22" s="72"/>
    </row>
    <row r="23" spans="1:5" s="2" customFormat="1" ht="143.25" customHeight="1">
      <c r="A23" s="5"/>
      <c r="B23" s="77"/>
      <c r="C23" s="77"/>
      <c r="D23" s="77"/>
      <c r="E23" s="77"/>
    </row>
    <row r="24" spans="1:5" s="2" customFormat="1" ht="57" customHeight="1">
      <c r="A24" s="5"/>
      <c r="B24" s="77"/>
      <c r="C24" s="77"/>
      <c r="D24" s="77"/>
      <c r="E24" s="77"/>
    </row>
    <row r="25" spans="1:5" s="2" customFormat="1" ht="63" customHeight="1">
      <c r="A25"/>
      <c r="B25" s="78"/>
      <c r="C25" s="78"/>
      <c r="D25" s="78"/>
      <c r="E25" s="78"/>
    </row>
    <row r="26" spans="1:5" s="2" customFormat="1" ht="92.25" customHeight="1">
      <c r="A26"/>
      <c r="B26" s="78"/>
      <c r="C26" s="78"/>
      <c r="D26" s="78"/>
      <c r="E26" s="78"/>
    </row>
    <row r="27" ht="76.5" customHeight="1"/>
  </sheetData>
  <sheetProtection/>
  <printOptions/>
  <pageMargins left="0.75" right="0.75" top="1" bottom="1" header="0.5" footer="0.5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2017-07-13T14:42:32Z</cp:lastPrinted>
  <dcterms:created xsi:type="dcterms:W3CDTF">1996-10-08T23:32:33Z</dcterms:created>
  <dcterms:modified xsi:type="dcterms:W3CDTF">2017-07-14T11:16:54Z</dcterms:modified>
  <cp:category/>
  <cp:version/>
  <cp:contentType/>
  <cp:contentStatus/>
</cp:coreProperties>
</file>