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9165" tabRatio="886" firstSheet="8" activeTab="8"/>
  </bookViews>
  <sheets>
    <sheet name="табл.2" sheetId="1" state="hidden" r:id="rId1"/>
    <sheet name="табл.3" sheetId="2" state="hidden" r:id="rId2"/>
    <sheet name="табл.4" sheetId="3" state="hidden" r:id="rId3"/>
    <sheet name="табл.5" sheetId="4" state="hidden" r:id="rId4"/>
    <sheet name="табл.5(а)" sheetId="5" state="hidden" r:id="rId5"/>
    <sheet name="табл.7" sheetId="6" state="hidden" r:id="rId6"/>
    <sheet name="табл.5(б)" sheetId="7" state="hidden" r:id="rId7"/>
    <sheet name="табл.6" sheetId="8" state="hidden" r:id="rId8"/>
    <sheet name="табл.8" sheetId="9" r:id="rId9"/>
    <sheet name="табл.9" sheetId="10" state="hidden" r:id="rId10"/>
    <sheet name="табл.10(а)" sheetId="11" state="hidden" r:id="rId11"/>
    <sheet name="табл.10(б)" sheetId="12" state="hidden" r:id="rId12"/>
    <sheet name="табл.10(в)" sheetId="13" state="hidden" r:id="rId13"/>
  </sheets>
  <externalReferences>
    <externalReference r:id="rId16"/>
    <externalReference r:id="rId17"/>
  </externalReferences>
  <definedNames>
    <definedName name="_xlnm.Print_Area" localSheetId="10">'табл.10(а)'!$A$1:$N$13</definedName>
    <definedName name="_xlnm.Print_Area" localSheetId="11">'табл.10(б)'!$A$1:$V$283</definedName>
    <definedName name="_xlnm.Print_Area" localSheetId="12">'табл.10(в)'!$A$1:$V$18</definedName>
    <definedName name="_xlnm.Print_Area" localSheetId="0">'табл.2'!$A$1:$Q$41</definedName>
    <definedName name="_xlnm.Print_Area" localSheetId="1">'табл.3'!$A$1:$E$25</definedName>
    <definedName name="_xlnm.Print_Area" localSheetId="2">'табл.4'!$A$1:$L$24</definedName>
    <definedName name="_xlnm.Print_Area" localSheetId="3">'табл.5'!$A$1:$J$59</definedName>
    <definedName name="_xlnm.Print_Area" localSheetId="4">'табл.5(а)'!$A$1:$H$7</definedName>
    <definedName name="_xlnm.Print_Area" localSheetId="6">'табл.5(б)'!$A$1:$I$17</definedName>
    <definedName name="_xlnm.Print_Area" localSheetId="7">'табл.6'!$A$1:$F$11</definedName>
    <definedName name="_xlnm.Print_Area" localSheetId="5">'табл.7'!$A$1:$H$35</definedName>
    <definedName name="_xlnm.Print_Area" localSheetId="8">'табл.8'!$A$1:$K$433</definedName>
    <definedName name="_xlnm.Print_Area" localSheetId="9">'табл.9'!$A$1:$E$14</definedName>
  </definedNames>
  <calcPr fullCalcOnLoad="1"/>
</workbook>
</file>

<file path=xl/sharedStrings.xml><?xml version="1.0" encoding="utf-8"?>
<sst xmlns="http://schemas.openxmlformats.org/spreadsheetml/2006/main" count="1347" uniqueCount="518">
  <si>
    <t>ОБ</t>
  </si>
  <si>
    <t>ФБ</t>
  </si>
  <si>
    <t>МБ</t>
  </si>
  <si>
    <t>ВБС</t>
  </si>
  <si>
    <t>Всего</t>
  </si>
  <si>
    <t>1.1.</t>
  </si>
  <si>
    <t>2.1.</t>
  </si>
  <si>
    <t>3.1.</t>
  </si>
  <si>
    <t>2.2.</t>
  </si>
  <si>
    <t>3.2.</t>
  </si>
  <si>
    <t>№ 
п/п</t>
  </si>
  <si>
    <t>Ед. изм.</t>
  </si>
  <si>
    <t>План реализации муниципальной программы на 2021 - 2025 годы</t>
  </si>
  <si>
    <t>Муниципальная программа, подпрограмма, основное мероприятие, проект, мероприятие</t>
  </si>
  <si>
    <t>Годы выполнения</t>
  </si>
  <si>
    <t>Объемы и источники финансирования (рублей, копеек)</t>
  </si>
  <si>
    <t>По годам</t>
  </si>
  <si>
    <t>Связь основных мероприятий с показателями подпрограмм, ожидаемые результаты реализации (краткая характеристика) мероприятий</t>
  </si>
  <si>
    <t>Соисполнители, участники, исполнители</t>
  </si>
  <si>
    <t>2021-2025</t>
  </si>
  <si>
    <t>1</t>
  </si>
  <si>
    <t>ОМ 1.1.</t>
  </si>
  <si>
    <t xml:space="preserve">Таблица № 2                                                   </t>
  </si>
  <si>
    <t>Муниципальная программа, подпрограмма, цели, показатели</t>
  </si>
  <si>
    <t>Значение показателей</t>
  </si>
  <si>
    <t>Исполнитель, соисполнитель, ответственный за выполнение показателя</t>
  </si>
  <si>
    <t>Факт</t>
  </si>
  <si>
    <t>Оценка</t>
  </si>
  <si>
    <t>План</t>
  </si>
  <si>
    <t xml:space="preserve">Направленность  &lt;*&gt;  </t>
  </si>
  <si>
    <t>Перечень основных мероприятий</t>
  </si>
  <si>
    <t xml:space="preserve">Таблица № 3                                                  </t>
  </si>
  <si>
    <t>Подпрограмма, основные мероприятия</t>
  </si>
  <si>
    <t>Исполнители, соисполнители, участники</t>
  </si>
  <si>
    <t>Связь с показателями МП</t>
  </si>
  <si>
    <t xml:space="preserve">ОМ 1.1. </t>
  </si>
  <si>
    <t xml:space="preserve">ОМ 1.2. </t>
  </si>
  <si>
    <t>2</t>
  </si>
  <si>
    <t xml:space="preserve">ОМ 2.1. </t>
  </si>
  <si>
    <t>3</t>
  </si>
  <si>
    <t>4</t>
  </si>
  <si>
    <t xml:space="preserve">ОМ 4.1. </t>
  </si>
  <si>
    <t xml:space="preserve">ОМ 4.2. </t>
  </si>
  <si>
    <t xml:space="preserve">ОМ 3.1. </t>
  </si>
  <si>
    <t xml:space="preserve">ОМ 3.2. </t>
  </si>
  <si>
    <t xml:space="preserve">ОМ 3.3. </t>
  </si>
  <si>
    <t>Подпрограмма, объект капитального строительства</t>
  </si>
  <si>
    <t>Исполнители, соисполнители, заказчик, застройщик</t>
  </si>
  <si>
    <t>Пректная мощность</t>
  </si>
  <si>
    <t>Сроки и этапы выполнения работ</t>
  </si>
  <si>
    <t xml:space="preserve">Общая стоимость объекта, рублей, копеек &lt;*&gt;   </t>
  </si>
  <si>
    <t xml:space="preserve">Объемы и источники финансирования рублей, копеек  &lt;**&gt; </t>
  </si>
  <si>
    <t>Источник, год</t>
  </si>
  <si>
    <t>Муниципальная программа, соисполнители, подпрограммы</t>
  </si>
  <si>
    <t xml:space="preserve">Срок выполнения </t>
  </si>
  <si>
    <t xml:space="preserve">Объемы и источники финансирования рублей, копеек </t>
  </si>
  <si>
    <t>Таблица № 4</t>
  </si>
  <si>
    <t xml:space="preserve">Таблица № 5                                                  </t>
  </si>
  <si>
    <t>Таблица № 5(а)</t>
  </si>
  <si>
    <t>Муниципальная программа, подпрограмма, участник муниципальной программы</t>
  </si>
  <si>
    <t xml:space="preserve">Объемы финансирования рублей, копеек </t>
  </si>
  <si>
    <t>4.1.</t>
  </si>
  <si>
    <t>4.2.</t>
  </si>
  <si>
    <t>Таблица № 5(б)</t>
  </si>
  <si>
    <t>Основное мероприятие, мероприятие</t>
  </si>
  <si>
    <t>Реквизиты соглашения о предоставления субсидии из областного бюджета (номер, дата)</t>
  </si>
  <si>
    <t>Таблица № 6</t>
  </si>
  <si>
    <t>Наименование риска</t>
  </si>
  <si>
    <t>Ожидаемые последствия</t>
  </si>
  <si>
    <t>Меры по предотвращению наступления риска</t>
  </si>
  <si>
    <t>Меры реагирования при наличии признаков наступления риска</t>
  </si>
  <si>
    <t>Сведения о мониторинге</t>
  </si>
  <si>
    <t>Наименование показателя</t>
  </si>
  <si>
    <t xml:space="preserve">Единица измерения, временная характеристика &lt;*&gt;  </t>
  </si>
  <si>
    <t xml:space="preserve">Алгоритм расчета (формула) &lt;**&gt; </t>
  </si>
  <si>
    <t>Базовые показатели (используемые в формуле)</t>
  </si>
  <si>
    <t>Метод сбора информации, код формы отчетности &lt;***&gt;</t>
  </si>
  <si>
    <t>Дата получения фактических значений показателей</t>
  </si>
  <si>
    <t>Ответственный за сбор данных по показателю, субъект статистического учета</t>
  </si>
  <si>
    <t>0.1.</t>
  </si>
  <si>
    <t>0.2.</t>
  </si>
  <si>
    <t>Механизмы управления рисками</t>
  </si>
  <si>
    <t>Перечень показателей муниципальной программы</t>
  </si>
  <si>
    <t>Сведения об объемах финансирования муниципальной программы</t>
  </si>
  <si>
    <t>Финансовое обеспечение муниципальной программы за счет средств участников</t>
  </si>
  <si>
    <t>Финансирование подпрограммы за счет переходящих остатков средств областного бюджета</t>
  </si>
  <si>
    <t>Сведения об источниках и методике расчета значений показателей муниципальной программы</t>
  </si>
  <si>
    <t>Таблица № 7</t>
  </si>
  <si>
    <t>1.1.1.</t>
  </si>
  <si>
    <t>ОМ 2.1.</t>
  </si>
  <si>
    <t>2.1.1.</t>
  </si>
  <si>
    <t>Таблица</t>
  </si>
  <si>
    <t>Автор замечания, предложения (наименование юр. лица / Ф.И.О. физ. лица)</t>
  </si>
  <si>
    <t>Содержание замечания (предложения)</t>
  </si>
  <si>
    <t>Результат рассмотрения (учтено / отклонено с обоснованием)</t>
  </si>
  <si>
    <t>Примечание</t>
  </si>
  <si>
    <t>учета замечаний и (или) предложений по результатам                                                                                                                     проведения общественного обсуждения проекта муниципальной программы</t>
  </si>
  <si>
    <t xml:space="preserve">Действующая редакция &lt;**&gt; </t>
  </si>
  <si>
    <t>Наименование муниципальной программы, подпрограммы, показателя</t>
  </si>
  <si>
    <t>План / Факт</t>
  </si>
  <si>
    <t xml:space="preserve">Предлагаемая редакция &lt;**&gt; </t>
  </si>
  <si>
    <t>Причины внесения изменения</t>
  </si>
  <si>
    <t>Таблица № 10(а)</t>
  </si>
  <si>
    <t>Справка о внесении изменений в показатели муниципальной программы</t>
  </si>
  <si>
    <t>Справка о внесении изменений в план реализации муниципальной программы</t>
  </si>
  <si>
    <t>Ожидаемые результаты реализации (краткая характеристика) мероприятий</t>
  </si>
  <si>
    <t>Причины внесения изменений</t>
  </si>
  <si>
    <t>Отклонение</t>
  </si>
  <si>
    <t>Таблица № 10(в)</t>
  </si>
  <si>
    <t>Справка о внесении изменений в перечень объектов капитального строительства</t>
  </si>
  <si>
    <t xml:space="preserve">№ 
в перечне ОКС </t>
  </si>
  <si>
    <t>Наименование ПП, ОКС &lt;*&gt;</t>
  </si>
  <si>
    <t xml:space="preserve">По годам </t>
  </si>
  <si>
    <t>Параметры объекта капитального строительства</t>
  </si>
  <si>
    <t>Наименование объекта</t>
  </si>
  <si>
    <t>Наименование ОКС</t>
  </si>
  <si>
    <t>Характеристика и причины внесения изменений</t>
  </si>
  <si>
    <t>Основное мероприятие: "Дополнительное образование  в сфере культуры и искусства"</t>
  </si>
  <si>
    <t>ОМ 1.2.</t>
  </si>
  <si>
    <t>1.2.1.</t>
  </si>
  <si>
    <t>1.2.2.</t>
  </si>
  <si>
    <t>-</t>
  </si>
  <si>
    <t>%</t>
  </si>
  <si>
    <t>ед.</t>
  </si>
  <si>
    <t>3.4.</t>
  </si>
  <si>
    <t>3.5.</t>
  </si>
  <si>
    <t>ОМ 2.2.</t>
  </si>
  <si>
    <t>2.2.1.</t>
  </si>
  <si>
    <t>2.2.2.</t>
  </si>
  <si>
    <t xml:space="preserve">ОМ 2.2. </t>
  </si>
  <si>
    <t xml:space="preserve"> 3.2.1. </t>
  </si>
  <si>
    <t xml:space="preserve">Управление культуры, спорта и молодежной политики администрации ЗАТО Александровск </t>
  </si>
  <si>
    <t>Перечень объектов капитального строительства</t>
  </si>
  <si>
    <t>20 января года, следующего за отчетным</t>
  </si>
  <si>
    <t>Кд / Окд х 100</t>
  </si>
  <si>
    <t>Источником указанных данных является ведомственная статистика в отношении детских образовательных учреждений в сфере культуры</t>
  </si>
  <si>
    <t>Учреждения, подведомственные УКС и МП администрации ЗАТО Александровск (МБУДО ДШИ г. Гаджиево; МБУДО ДШИ г. Полярный, МБУДО ДМШ г. Снежногорск)</t>
  </si>
  <si>
    <t>ежеквартально</t>
  </si>
  <si>
    <t xml:space="preserve">ежеквартально; год </t>
  </si>
  <si>
    <t xml:space="preserve">ОМ 4.1.1 </t>
  </si>
  <si>
    <t xml:space="preserve">ОМ 4.2.1 </t>
  </si>
  <si>
    <t xml:space="preserve">Значение  показателя  определяется  в  ходе  реализации мероприятий </t>
  </si>
  <si>
    <t>Приложение №8  к постановлению администрации  ЗАТО Александровск от "___" _______________ 2018 г.№_____</t>
  </si>
  <si>
    <t>Приложение №2  к постановлению администрации  ЗАТО Александровск от "___" _______________ 2018 г.№_____</t>
  </si>
  <si>
    <t>Приложение №3  к постановлению администрации  ЗАТО Александровск от "___" _______________ 2018 г.№_____</t>
  </si>
  <si>
    <t>Приложение №4  к постановлению администрации  ЗАТО Александровск от "___" _______________ 2018 г.№_____</t>
  </si>
  <si>
    <t>Приложение №5  к постановлению администрации  ЗАТО Александровск от "___" _______________ 2018 г.№_____</t>
  </si>
  <si>
    <t>Приложение №6  к постановлению администрации  ЗАТО Александровск от "___" _______________ 2018 г.№_____</t>
  </si>
  <si>
    <t>Приложение №7  к постановлению администрации  ЗАТО Александровск от "___" _______________ 2018 г.№_____</t>
  </si>
  <si>
    <t>Приложение №10  к постановлению администрации  ЗАТО Александровск от "___" _______________ 2018 г.№_____</t>
  </si>
  <si>
    <t>Приложение №11  к постановлению администрации  ЗАТО Александровск от "___" _______________ 2018 г.№_____</t>
  </si>
  <si>
    <t>Приложение №13  к постановлению администрации  ЗАТО Александровск от "___" _______________ 2018 г.№_____</t>
  </si>
  <si>
    <t>Сохранение 100 % доступности дошкольного образования для детей в возрасте от 0 до 7 лет</t>
  </si>
  <si>
    <t>Управление образования администрации ЗАТО Александровск</t>
  </si>
  <si>
    <t xml:space="preserve">Увеличение охвата детей в возрасте от 5 до 18 лет программами дополнительного образования </t>
  </si>
  <si>
    <t>0.3.</t>
  </si>
  <si>
    <t>Сохранение контингента обучающихся в государственных (муниципальных) общеобразовательных организациях, которым предоставлена возможность обучаться в соответствии с современными требованиями</t>
  </si>
  <si>
    <t>=</t>
  </si>
  <si>
    <t>Отношение среднемесячной заработной платы педагогических работников государственных (муниципальных) образовательных организаций дошкольного образования к среднемесячной заработной плате организаций общего образования региона</t>
  </si>
  <si>
    <t>Доля детей – инвалидов, которым предоставлена возможность освоения общеобразовательных программ дошкольного образования</t>
  </si>
  <si>
    <t>↗</t>
  </si>
  <si>
    <t>Доля обучающихся общеобразовательных учреждений, обучение которых осуществляется в соответствии с федеральными государственными образовательными стандартами, в общем количестве обучающихся общеобразовательных учреждений ЗАТО Александровск.</t>
  </si>
  <si>
    <t xml:space="preserve">Организация предоставления общедоступного бесплатного дошкольного образования в муниципальных дошкольных образовательных и общеобразовательных учреждениях </t>
  </si>
  <si>
    <t>1.1.2.</t>
  </si>
  <si>
    <t>1.1.3.</t>
  </si>
  <si>
    <t xml:space="preserve">Создание условий для осуществления присмотра и ухода за детьми, содержания детей в муниципальных дошкольных образовательных и общеобразовательных учреждениях </t>
  </si>
  <si>
    <t xml:space="preserve">Организация мер по предоставлению и выплате компенсации части родительской платы за присмотр и уход за ребенком в муниципальных дошкольных образовательных и общеобразовательных учреждениях </t>
  </si>
  <si>
    <t>1.2.3.</t>
  </si>
  <si>
    <t>Обеспечение пожарной и электрической безопасности учреждений системы образования</t>
  </si>
  <si>
    <t>Обеспечение выполнения требований СанПиН и технической безопасности учреждений системы образования</t>
  </si>
  <si>
    <t>Обеспечение антитеррористической и противокриминальной безопасности учреждений системы образования</t>
  </si>
  <si>
    <t>Предоставление общедоступного бесплатного начального, основного и среднего общего образования по основным общеобразовательным программам в образовательных учреждениях</t>
  </si>
  <si>
    <t>2.1.2.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</si>
  <si>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образовательным программам (за исключением государственных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</t>
  </si>
  <si>
    <t>2.2.3.</t>
  </si>
  <si>
    <t>ОМ 3.1.</t>
  </si>
  <si>
    <t>Основное мероприятие: "Обеспечение безопасности работы муниципальных общеобразовательных учреждениях и соответствия их современным требованиям"</t>
  </si>
  <si>
    <t>Основное мероприятие: "Дополнительное образование  в сфере образования"</t>
  </si>
  <si>
    <t xml:space="preserve">Предоставление дополнительного образования детям в учреждениях дополнительного образования детей </t>
  </si>
  <si>
    <t>3.1.1.</t>
  </si>
  <si>
    <t>ОМ 3.3.</t>
  </si>
  <si>
    <t>3.3.1.</t>
  </si>
  <si>
    <t>3.3.2.</t>
  </si>
  <si>
    <t>3.3.3.</t>
  </si>
  <si>
    <t>Основное мероприятие: "Обеспечение безопасности работы муниципальных учреждениях дополнительного образования и соответствия их современным требованиям"</t>
  </si>
  <si>
    <t>Основное мероприятие: "Осуществление функций и полномочий учредителя муниципальных учреждений сферы образования ЗАТО Александровск"</t>
  </si>
  <si>
    <t>Обеспечение исполнения мероприятий в рамках муниципальных программ управления образования</t>
  </si>
  <si>
    <t>Основное мероприятие: "Охрана прав детей, оставшихся без попечения родителей"</t>
  </si>
  <si>
    <t xml:space="preserve">ОМ 4.2.2 </t>
  </si>
  <si>
    <t xml:space="preserve">ОМ 4.2.3 </t>
  </si>
  <si>
    <t>ОМ 4.2.4.</t>
  </si>
  <si>
    <t>Реализация переданных государственных полномочий по опеке и попечительству в отношении несовершеннолетних</t>
  </si>
  <si>
    <t>Обеспечение выпускников муниципальных образовательных учреждений из числа детей-сирот и детей, оставшихся без попечения родителей, лиц из числа  детей-сирот и детей, оставшихся без попечения родителей, за исключением лиц, продолжающих обучение по очной форме в образовательных учреждениях профессионального образования, одеждой, обувью, мягким  инвентарем, оборудованием и единовременным денежным  пособием</t>
  </si>
  <si>
    <t>Организация предоставления и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</si>
  <si>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Проведение текущего ремонта жилых помещений, собственниками которых являются дети-сироты и дети, оставшиеся без попечения родителей, либо жилых помещений жилого фонда, право пользования которыми сохранено за детьми-сиротами и детьми, оставшимися без попечения родителей</t>
  </si>
  <si>
    <t>ОМ 4.2.5.</t>
  </si>
  <si>
    <t>ОМ 4.2.6.</t>
  </si>
  <si>
    <t>Выплата денежного вознаграждения лицам, осуществляющим постинтернатный патронат в отношении несовершеннолетних и социальный патронат</t>
  </si>
  <si>
    <t xml:space="preserve">Содержание ребенка в семье опекуна (попечителя) и приемной семье, а также вознаграждение, причитающееся приемному родителю </t>
  </si>
  <si>
    <t>Основное мероприятие: "Создание современной информационно-методической базы для учреждений системы образования ЗАТО Александровск"</t>
  </si>
  <si>
    <t xml:space="preserve"> Информационно-методическое сопровождение образовательного процесса учреждений системы образования ЗАТО Александровск</t>
  </si>
  <si>
    <t>Основное мероприятие: "Обеспечение комплексного и качественного хозяйственно-эксплуатационное обслуживания учреждений системы образования ЗАТО Александровск"</t>
  </si>
  <si>
    <t>Комплексное и качественное хозяйственно-эксплуатационное обслуживание учреждений системы образования ЗАТО Александровск</t>
  </si>
  <si>
    <t>Основное мероприятие: " Создание условий для обеспечения организованным питанием обучающихся на бесплатной и платной основе"</t>
  </si>
  <si>
    <t>Предоставление бесплатного молока обучающимся в 1-4 классах МОУ</t>
  </si>
  <si>
    <t>Предоставление бесплатного питания отдельным категориям обучающихся МОУ</t>
  </si>
  <si>
    <t>Основное мероприятие: " Создание условий для обеспечения круглогодичного организованного отдыха и оздоровления детей в возрасте от 6 до 18 лет"</t>
  </si>
  <si>
    <t>Организация отдыха и оздоровления детей в возрасте от 6 до 18 лет</t>
  </si>
  <si>
    <t>Основное мероприятие: "Обеспечение безопасности работы муниципальных дошкольных образовательных учреждений и соответствия их современным требованиям"</t>
  </si>
  <si>
    <t>Образовательные учреждения, подведомственные Управлению образования администрации ЗАТО Александровск, реализующиех основную общеобразовательную программу дошкольного образования</t>
  </si>
  <si>
    <t>Общеобразовательные организации, подведомственные Управлению образования администрации ЗАТО Александровск</t>
  </si>
  <si>
    <t>Учреждения дополнительного образования, подведомственные Управлению образования администрации ЗАТО Александровск и УКС и МП администрации ЗАТО Александровск</t>
  </si>
  <si>
    <t xml:space="preserve">Учреждения дополнительного образования, подведомственные Управлению образования администрации ЗАТО Александровск </t>
  </si>
  <si>
    <t>Управление образования администрации ЗАТО Александровск; образовательные организации и учреждения образования, подведомственные Управлению образования администрации ЗАТО Алексндровск</t>
  </si>
  <si>
    <t>МАУО "Комбинат школьного питания", МАУ "Хозяйственно-эксплуатационная контора"</t>
  </si>
  <si>
    <t>МАУ "Хозяйственно-эксплуатационная контора"</t>
  </si>
  <si>
    <t>МБУО "Информационно-методический центр", МАУО "Комбинат школьного питания"</t>
  </si>
  <si>
    <t>МБУО "Информационно-методический центр"</t>
  </si>
  <si>
    <t>Образовательные учреждения, подведомственные Управлению образования администрации ЗАТО Александровск, реализующие основную общеобразовательную программу дошкольного образования</t>
  </si>
  <si>
    <t>Образовательные учреждения, подведомственные Управлению образования администрации ЗАТО Александровск, реализующиеосновную общеобразовательную программу дошкольного образования</t>
  </si>
  <si>
    <t>Управление образования администрации ЗАТО Александровск; образовательные организации и учреждения образования, подведомственные Управлению образования администрации ЗАТО Александровск; учреждения, подведомственные УКС и МП администрации ЗАТО Александровск.</t>
  </si>
  <si>
    <t xml:space="preserve">Нарушение планируемых сроков реализации мероприятий муниципальной программы,невыполнение её целей, недостижение плановых значений показателей, снижение эффективности использования ресурсов и качества выполнения мероприятий муниципальной программы </t>
  </si>
  <si>
    <t>Формирование эффективной системы управления Программой на основе четкого распределения функций, полномочий и ответственности ответственного исполнителя и соисполнителей муниципальной программы; обеспечение эффективного взаимодействия всех заинтересованных сторон в ходе реализации мероприятий муниципальной программы; повышение квалификации персонала ответственного исполнителя и соисполнителей муниципальной программы</t>
  </si>
  <si>
    <t>Административные риски, в том числе связанные с неэффективным управлением реализацией муниципальной программы, отсутствием или недостаточностью  координации в ходе реализации мероприятий муниципальной программы, недостаточной квалификацией кадров</t>
  </si>
  <si>
    <t>Контроль и оперативное реагирование на возникающие рисковые события</t>
  </si>
  <si>
    <t>Правовые риски, связанные с изменениями законодательства</t>
  </si>
  <si>
    <t>Невозможность или нецелесообразность реализации поставленных целей, выполнения каких-либо мероприятий, обязательств в связи с данными изменениями, что окажет влияние на конечные результаты муниципальной программы</t>
  </si>
  <si>
    <t>Проведение мониторинга планируемых изменений в законодательстве Российской Федерации и Мурманской области. Активная нормотворческая деятельность на муниципальном уровне (реализация права законодательной инициативы, своевременная подготовка проектов муниципальных нормативных правовых актов, регулирующих сферы реализации муниципальной программы)</t>
  </si>
  <si>
    <t xml:space="preserve">
Внесение соответствующих 
изменений в муниципальную программу</t>
  </si>
  <si>
    <t>Сокращение запланированных объемов финансирования (за счет средств областного бюджета и других источников) в ходе формирования и реализации муниципальной программы</t>
  </si>
  <si>
    <t>Снижение показателей результативности реализации муниципальной программы</t>
  </si>
  <si>
    <t>уточнение объемов финансовых средств, предусмотренных на реализацию программных мероприятий, корректировка целевых показателей в зависимости от достигнутых результатов</t>
  </si>
  <si>
    <t>Сбалансированное распределение финансовых средств по подпрограммам, основным мероприятиям и проектам муниципальной программы в соответствии с ожидаемыми конечными результатами</t>
  </si>
  <si>
    <t>Несоблюдение договорных обязательств исполнителей по государственным контрактам</t>
  </si>
  <si>
    <t>Срыв сроков выполнения мероприятий либо выполнение их не в полном</t>
  </si>
  <si>
    <t>Контроль и сопровождение всех действующих договоров и контрактов в части своевременности исполнения контрагентами своих обязательств</t>
  </si>
  <si>
    <t>Своевременное расторжение контрактов, проведение новых процедур для обеспечения заключения контрактов с иными исполнителями, поставщиками, подрядчиками</t>
  </si>
  <si>
    <t>Цели ПП - Повышение доступности и качества дошкольного образования</t>
  </si>
  <si>
    <t>Цели МП - Обеспечение соответствия направлений и качества подготовки обучающихся по программам дополнительного образования детей, реализуемым муниципальными учреждениями ЗАТО Александровск, запросам населения</t>
  </si>
  <si>
    <t>Цель МП - Повышение доступности и качества образования и обеспечение его соответствия запросам населения, требованиям инновационной экономики и потребностям рынка труда</t>
  </si>
  <si>
    <t>Срок выполнения</t>
  </si>
  <si>
    <t>1.2.</t>
  </si>
  <si>
    <t>1.3.</t>
  </si>
  <si>
    <t>Отношение среднемесячной заработной платы педагогических работников общеобразовательных организаций к средней заработной плате по региону</t>
  </si>
  <si>
    <t xml:space="preserve">Количество выполняемых функций </t>
  </si>
  <si>
    <t>1.4.</t>
  </si>
  <si>
    <t>Доля устраненных нарушений,выявленных надзорными органами, в сфере пожарной и электрической безопасности  (%)</t>
  </si>
  <si>
    <t>Доля устраненных нарушений,выявленных надзорными органами (%)</t>
  </si>
  <si>
    <t>Доля устраненных нарушений,выявленных надзорными органами, в сфере СанПиН и технической безопасности  (%)</t>
  </si>
  <si>
    <t>Доля устраненных нарушений,выявленных надзорными органами, в сфере антитеррористической и противокриминальнй безопасности (%)</t>
  </si>
  <si>
    <t>Доля детей-сирот и детей, оставшихся без попечения родителей, лиц из числа детей-сирот и детей,оставшихся без попечения родителей, и лиц, принявших их на воспитание в семью, которым предоставлены социальные гарантии и меры социальной поддержки</t>
  </si>
  <si>
    <t>Доля выполненных обращений (заявок) на информационно-методическое сопровождение муниципальных учреждений, от общего количества обращений(заявок), поступивших от муниципальных учреждений (%)</t>
  </si>
  <si>
    <t>Доля образовательных учреждений, заключивших договоры на обслуживание, снабжение и оказание методической помощи по вопросам охраны труда и обеспечения безопасных условий, от общего количества образовательных учреждений (%)</t>
  </si>
  <si>
    <t>Доля отдохнувших и оздоровленных детей в возрасте от 6 до 18 лет в оздоровительных учреждениях от общей численности детей данной возрастной категории</t>
  </si>
  <si>
    <t>%, ежегодно</t>
  </si>
  <si>
    <t>Д=(ЧДДО/(ОЧД-ЧДОО))*100</t>
  </si>
  <si>
    <t>Доля детей, устроенных в приемную семью, отданных под опеку, усыновленных (удочеренных),от общей численности детей, стоящих на учете в органе опеки и попечительства</t>
  </si>
  <si>
    <t>ОХПДО = ОЧД ДО/ ЧД * 100</t>
  </si>
  <si>
    <t>ОЧД ДО- общая численность детей в возрасте от 5 до 18 лет, получающих услуги дополнительного образования в организациях дополнительного образования системы образования и в кружках в образовательных организациях; ЧД - численность детей в возрасте от 5 до 18 лет</t>
  </si>
  <si>
    <t>Статистическая отчетность: отчет, форма 1-ДО (сводная) «Сведения об учреждениях дополнительного образования детей» (приказ Росстата от 14.01.2013 № 12), ведомственные данные по кружкам</t>
  </si>
  <si>
    <t>Статистическая отчетность: форма ФСН № 85-К «Сведения о деятельности организации, осуществляющей образовательную деятельность по образовательным программам дошкольного образования, присмотр и уход за детьми» (приказ Росстата от 30.08.2017 № 563); статистическая отчетность: форма ФСН № ОО-1 «Сведения об организации, осуществляющей подготовку по образовательным программам начального общего, основного общего, среднего общего образования» (приказ Росстата от 17.08.2016 № 429)</t>
  </si>
  <si>
    <t>ЧДДО - число детей в возрасте от 0 до 7 лет, охваченных программами дошкольного образования; ОЧД - число детей от 0 до 7 лет; ЧДОО-число детей до 7 лет, охваченных программами общего образования</t>
  </si>
  <si>
    <t>Дфгос=ЧОБфгос/ЧОБ*100</t>
  </si>
  <si>
    <t>ЧОБфгос - численность обучающихся в общеобразовательных организациях в соответствии с федеральными государственными образовательными стандартами; ЧОБ - общая численность обучающихся в общеобразовательных организациях</t>
  </si>
  <si>
    <t>Статистическая отчетность: форма ФСН № ОО-1 «Сведения об организации, осуществляющей подготовку по образовательным программам начального общего, основного общего, среднего общего образования» (приказ Росстата от 17.08.2016 № 429); ведомственные данные</t>
  </si>
  <si>
    <t>Цдоо = (ЗПдоо / ЗПсош) x 100 %</t>
  </si>
  <si>
    <t>ЗПдоо - средняя заработная плата педагогических работников муниципальных дошкольных образовательных организаций Мурманской области; ЗПсош - средняя заработная плата работников общеобразовательных организаций ЗАТО Александровск</t>
  </si>
  <si>
    <t>статистическая отчетность:
форма ФСН N ЗП - образование "Сведения о численности и оплате труда работников сферы образования по категориям персонала" (приказ Росстата от 25.12.2017 N 864)</t>
  </si>
  <si>
    <t>годовая, ежегодно, февраль года, следующего за отчетным</t>
  </si>
  <si>
    <t>Данные Единой информационной системой «Зачисление в ДОУ» (далее – ЕИС)</t>
  </si>
  <si>
    <t>ежегодно</t>
  </si>
  <si>
    <t xml:space="preserve">П= Чи(0-7) / (Ч(общ) + Ч(очередь)) х 100
</t>
  </si>
  <si>
    <t xml:space="preserve">Доля устраненных нарушений,выявленных надзорными органами </t>
  </si>
  <si>
    <t>(%)</t>
  </si>
  <si>
    <t>С = ЗПпр / ЗПср x 100</t>
  </si>
  <si>
    <t>ЗПпр - средняя заработная плата педагогических работников общеобразовательных организаций; ЗПср - средняя заработная плата в Мурманской области</t>
  </si>
  <si>
    <t>статистическая отчетность:
форма ФСН N ЗП - образование "Сведения о численности и оплате труда работников сферы образования по категориям персонала" (приказ Росстата от 25.12.2017 N 864), Министерство образования и науки Мурманской области</t>
  </si>
  <si>
    <t>ведомственные данные; Статистическая отчетность: форма ФСН № ОО-1 «Сведения об организации, осуществляющей подготовку по образовательным программам начального общего, основного общего, среднего общего образования» (приказ Росстата от 17.08.2016 № 429)</t>
  </si>
  <si>
    <t xml:space="preserve"> ежегодно</t>
  </si>
  <si>
    <t>С = (Зпр / Зу) x 100 %</t>
  </si>
  <si>
    <t xml:space="preserve">Зпр - средняя заработная плата педагогических работников муниципальных организаций дополнительного образования детей подведомственных Управлению образования администрации ЗАТО Александровск;Зу - средняя заработная плата учителей в ЗАТО Александровск </t>
  </si>
  <si>
    <t>ведомственный мониторинг; статистическая отчетность:
форма ФСН N ЗП - образование "Сведения о численности и оплате труда работников сферы образования по категориям персонала" (приказ Росстата от 25.12.2017 N 864)</t>
  </si>
  <si>
    <t>Чф – фактическое количество детей, освоивших программы
дополнительного образования;
Чпр – общее количество обучающихся организаций дополнительного
образования</t>
  </si>
  <si>
    <t>Значение показателя определяется на основании Положения Управления образования администрации ЗАТО Александровск</t>
  </si>
  <si>
    <t>Чдоп=Чф:Чпр*100%</t>
  </si>
  <si>
    <t>Чд=Чд/Чобщ*100%</t>
  </si>
  <si>
    <t>Чд – фактическое количество детей, устроенных в приемную семью, отданных под опеку, усыновленных (удочеренных);
Чобщ – общее количество детей, стоящих на учете в органе опеки и попечительства</t>
  </si>
  <si>
    <t xml:space="preserve">до 15 числа
января года,
следующего за
отчетным </t>
  </si>
  <si>
    <t>чел.</t>
  </si>
  <si>
    <t>ДООиОД=ОЧДООиО/ОЧД</t>
  </si>
  <si>
    <t>ОЧДООиО-общая численность детей, охваченных отдыхом и оздоровлением; ОЧД-общая численность детей данной возрастной категории</t>
  </si>
  <si>
    <t>2.3.</t>
  </si>
  <si>
    <t>Доля устраненных нарушений,выявленных надзорными органами</t>
  </si>
  <si>
    <t>Количество обучающихся, получающих питание на бесплатной основе</t>
  </si>
  <si>
    <t>Количество обучающихся 1-4 классов</t>
  </si>
  <si>
    <t>Доля детей в возрасте от 5 до 18 лет, обучающихся по дополнительным образовательным программам в общей численности детей в ЗАТО Александровск</t>
  </si>
  <si>
    <t>Доля детей, привлекаемых к участию в творческих мероприятиях, в общем числе детей (от 0 до 17 лет в ЗАТО Александровск)</t>
  </si>
  <si>
    <t xml:space="preserve">Отношение численности детей в возрасте от 1 до 6 лет, получающих дошкольное образование в текущем году, к сумме численности детей в возрасте от 1 до 6 лет, получающих дошкольное образование в текущем году, и численности детей в возрасте от 1 до 6 лет, находящихся в очереди на получение в текущем году дошкольного образования (на конец года)
</t>
  </si>
  <si>
    <t>Муниципальная программа ЗАТО Александровск "Образование ЗАТО Александровск"</t>
  </si>
  <si>
    <t>1. Доля устраненных нарушений,выявленных надзорными органами</t>
  </si>
  <si>
    <t>Доля выполненных обращений (заявок) на информационно-методическое сопровождение муниципальных учреждений, от общего количества обращений(заявок), поступивших от муниципальных учреждений</t>
  </si>
  <si>
    <t>Доля образовательных учреждений, заключивших договоры на обслуживание, снабжение и оказание методической помощи по вопросам охраны труда и обеспечения безопасных условий, от общего количества образовательных учреждений</t>
  </si>
  <si>
    <t>1. Доля образовательных учреждений, заключивших договоры на обслуживание, снабжение и оказание методической помощи по вопросам охраны труда и обеспечения безопасных условий, от общего количества образовательных учреждений;</t>
  </si>
  <si>
    <t>1. Доля отдохнувших и оздоровленных детей в возрасте от 6 до 18 лет в оздоровительных учреждениях от общей численности детей данной возрастной категории</t>
  </si>
  <si>
    <t xml:space="preserve">Подпрограмма 1«Дошкольное образование» </t>
  </si>
  <si>
    <t xml:space="preserve">Управление образования администрации ЗАТО Александровск; образовательные организации и учреждения образования, подведомственные Управлению образования администрации ЗАТО Алексндровск; учреждения, подведомственные УКС и МП администрации ЗАТО Александровск, учреждения, подведомственные администрации ЗАТО Александровск, </t>
  </si>
  <si>
    <t>Выплата компенсации части родительской платы за присмотр и уход за ребенком в муниципальных дошкольных образовательных и общеобразовательных учреждениях</t>
  </si>
  <si>
    <t>1.1.4.</t>
  </si>
  <si>
    <t>Частичная компенсация дополнительных расходов на повышение оплаты труда работников муниципальных учреждений в связи с доведением оплаты труда до минимального размера оплаты труда, установленного федеральным законом от 19.06.2000 № 82-ФЗ «О минимальном размере оплаты труда» (с изменениями), увеличенного на районный коэффициент и процентную надбавку за стаж работы в районах Крайнего Севера</t>
  </si>
  <si>
    <t>1.1.5.</t>
  </si>
  <si>
    <t>Акт приемки Учреждения</t>
  </si>
  <si>
    <t xml:space="preserve">Подпрограмма 2 «Общее образование» </t>
  </si>
  <si>
    <t>Основное мероприятие: "Развитие общего образования"</t>
  </si>
  <si>
    <t>2.1.3.</t>
  </si>
  <si>
    <t>Реализация мер социальной поддержки отдельных категорий граждан, работающих в муниципальных учреждениях образования и культуры, расположенных в сельских населенных пунктах или поселках городского типа Мурманской области, имеющих в соответствии с Законом Мурманской области от 27.12.2004 № 561-01-ЗМО "О мерах социальной поддержки отдельных категорий граждан, работающих в сельских населенных пунктах или поселках городского типа" право на установление повышенных на 25 процентов размеров тарифной ставки, оклада (должностного оклада), установленного работнику по сравнению с тарифными ставками, окладами (должностными окладами) специалистов муниципальных учреждений образования и культуры, занимающихся этим видом деятельности в городских условиях, в соответствии с Перечнем должностей специалистов, работающих в государственных областных и муниципальных учреждениях, имеющих право на получение мер социальной поддержки и (или) установление повышенных размеров тарифных ставок, окладов (должностных окладов) в соответствии с Законом Мурманской области "О мерах социальной поддержки отдельных категорий граждан, работающих в сельских населенных пунктах или поселках городского типа", утвержденным постановлением Правительства Мурманской области от 01.03.2011 № 86-ПП</t>
  </si>
  <si>
    <t>Подпрограмма 3 «Дополнительное образование</t>
  </si>
  <si>
    <t>3.1.2.</t>
  </si>
  <si>
    <t>Обеспечение персонифицированного финансирования дополнительного образования детей</t>
  </si>
  <si>
    <t xml:space="preserve">Финансовое обеспечение затрат социально-ориентированной некоммерческой организации, реализуемой проект по обеспечению развития системы дополнительного образования детей посредством внедрения механизма персонифицированного финансирования в ЗАТО Александровск </t>
  </si>
  <si>
    <t xml:space="preserve">Обеспечение сохранения заработной платы труда работников муниципальных учреждений образования, культуры, физической культуры и спорта на уровне, установленном  указами Президента Российской Федерации от 07.05.2012 № 597 «О мероприятиях по реализации государственной социальной политики», от 01.06.2012 № 761 «О Национальной стратегии действий в интересах детей на 2012 - 2017 годы» и от 28.12.2012 № 1688 «О некоторых мерах по реализации государственной политики в сфере защиты детей-сирот и детей, оставшихся без попечения родителей» </t>
  </si>
  <si>
    <t>3.1.3.</t>
  </si>
  <si>
    <t>3.1.4.</t>
  </si>
  <si>
    <t>3.1.5.</t>
  </si>
  <si>
    <t>Подпрограмма 4 «Управление в сфере образования»</t>
  </si>
  <si>
    <t>1.Количество выполняемых функций; 2. Доля детей, устроенных в приемную семью, отданных под опеку, усыновленных (удочеренных),от общей численности детей, стоящих на учете в органе опеки и попечительства;</t>
  </si>
  <si>
    <t>5</t>
  </si>
  <si>
    <t>Подпрограмма 5 «Иные вопросы в сфере образования»</t>
  </si>
  <si>
    <t xml:space="preserve">ОМ 5.3. </t>
  </si>
  <si>
    <t>Организация и предоставление питания обучающимся МОУ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</si>
  <si>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</si>
  <si>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МАУО "Комбинат школьного питания", МАОУ СОШ № 279</t>
  </si>
  <si>
    <t>Основное мероприятие: "Развитие дошкольного образования"</t>
  </si>
  <si>
    <t xml:space="preserve">ОМ 5.1. </t>
  </si>
  <si>
    <t xml:space="preserve">ОМ 5.2. </t>
  </si>
  <si>
    <t>Подпрограмма 1 «Дошкольное образование»</t>
  </si>
  <si>
    <t>Цели ПП - Повышение доступности и качества общего образования</t>
  </si>
  <si>
    <t>Подпрограмма 3 "Дополнительное образование"</t>
  </si>
  <si>
    <t>Цели ПП - 1. Формирование и реализация муниципальной политики ЗАТО Александровск в сфере образования; 2. Реализация государственной политики Российской Федераци и Мурманской области.</t>
  </si>
  <si>
    <t>Цели ПП - 1. Удовлетворение потребностей учреждений системы образования ЗАТО Александровск  в информационно-методическом сопровождении; 2. Удовлетворение потребности учреждений системы образования ЗАТО Александровск в комплексном и качественном хозяйственно-эксплуатационном обслуживании; 3. Удовлетворение потребности обучающихся в организованном питании  на базе общеобразовательных учреждений; 4. Удовлетворение потребности населения в мероприятиях по  оздоровлению, отдыху и занятости детей и молодежи ЗАТО Александровск</t>
  </si>
  <si>
    <t>5.1.</t>
  </si>
  <si>
    <t>5.2.</t>
  </si>
  <si>
    <t>5.3.</t>
  </si>
  <si>
    <t>5.4.</t>
  </si>
  <si>
    <t>5.5.</t>
  </si>
  <si>
    <t>5.6.</t>
  </si>
  <si>
    <t xml:space="preserve">Администрация ЗАТО Александровск </t>
  </si>
  <si>
    <t>Подпрограмма 2 "Общее образование"</t>
  </si>
  <si>
    <t>Подпрограмма 3 " Дополнительное образование"</t>
  </si>
  <si>
    <t>3.3.</t>
  </si>
  <si>
    <t>1. Отношение среднемесячной заработной платы педагогических работников муниципальных образовательных организаций дошкольного образования к среднемесячной заработной плате организаций общего образования  2. Отношение численности детей в возрасте от 1 до 6 лет, получающих дошкольное образование в текущем году, к сумме численности детей в возрасте от 1 до 6 лет, получающих дошкольное образование в текущем году, и численности детей в возрасте от 1 до 6 лет, находящихся в очереди на получение в текущем году дошкольного образования (на конец года); 3..Доля детей – инвалидов, которым предоставлена возможность освоения общеобразовательных программ дошкольного образования; 4.Просроченная кредиторская задолженность муниципального учреждения, тыс.рублей</t>
  </si>
  <si>
    <t>1. Отношение среднемесячной заработной платы педагогических работников общеобразовательных организаций к средней заработной плате по региону; 2. Доля обучающихся общеобразовательных учреждений, обучение которых осуществляется в соответствии с федеральными государственными образовательными стандартами, в общем количестве обучающихся общеобразовательных учреждений ЗАТО Александровск; 3. Доля устраненных нарушений,выявленных надзорными органами.5.Просроченная кредиторская задолженность по оплате труда (тыс.рублей)</t>
  </si>
  <si>
    <t>1. Отношение среднемесячной заработной платы педагогических работников общеобразовательных организаций к средней заработной плате по региону; 2. Доля обучающихся общеобразовательных учреждений, обучение которых осуществляется в соответствии с федеральными государственными образовательными стандартами, в общем количестве обучающихся общеобразовательных учреждений ЗАТО Александровск.3.Просроченная кредиторская задолженность по оплате труда (тыс.рублей)</t>
  </si>
  <si>
    <t>1. Доля выполненных обращений (заявок) на информационно-методическое сопровождение муниципальных учреждений, от общего количества обращений(заявок), поступивших от муниципальных учреждений; 2.Просроченная кредиторская задолженность по оплате труда (тыс.рублей)</t>
  </si>
  <si>
    <t>Количество выполняемых функций</t>
  </si>
  <si>
    <t>ОМ 5.4.</t>
  </si>
  <si>
    <t>1. Количество обучающихся 1-4 классов; 2.Количество обучающихся, получающих питание на бесплатной основе; 3.Доля обучающихся, получающих начальное общее образование в муниципальных образовательных организациях, получающих бесплатное горячее питание, к общему количеству обучающихся, получающих начальное общее образование в муниципальных образовательных организациях</t>
  </si>
  <si>
    <t>Доля обучающихся, получающих начальное общее образование в муниципальных образовательных организациях, получающих бесплатное горячее питание, к общему количеству обучающихся, получающих начальное общее образование в муниципальных образовательных организациях</t>
  </si>
  <si>
    <t>Чпит – получающих начальное общее образование в муниципальных образовательных организациях, получающих бесплатное горячее питание;
Чобщ – общее количество обучающихся, получающих начальное общее образование в муниципальных образовательных организациях</t>
  </si>
  <si>
    <t>Чгор=Чпит:Чобщ*100%</t>
  </si>
  <si>
    <t>ОМ 5.1.1.</t>
  </si>
  <si>
    <t>ОМ 5.1.2.</t>
  </si>
  <si>
    <t>5.2.1.</t>
  </si>
  <si>
    <t>5.3.1.</t>
  </si>
  <si>
    <t>5.3.2.</t>
  </si>
  <si>
    <t>5.3.3.</t>
  </si>
  <si>
    <t>5.3.4.</t>
  </si>
  <si>
    <t>5.3.5.</t>
  </si>
  <si>
    <t>5.4.1.</t>
  </si>
  <si>
    <t xml:space="preserve">Предоставление дополнительного образования детям в учреждениях дополнительного образования </t>
  </si>
  <si>
    <t>3.2.2.</t>
  </si>
  <si>
    <t>3.2.3.</t>
  </si>
  <si>
    <t>3.2.4.</t>
  </si>
  <si>
    <t>3.2.5.</t>
  </si>
  <si>
    <t xml:space="preserve">1) Доля устраненных нарушений,выявленных надзорными органами; 2) Количество муниципальных учреждений  в которых осуществлены и осуществляется модернизация материально-технической базы </t>
  </si>
  <si>
    <t>3.3.4.</t>
  </si>
  <si>
    <t xml:space="preserve">Модернизация материально-технической базы </t>
  </si>
  <si>
    <t>Количество муниципальных учреждений  в которых осуществлены и осуществляется модернизация материально-технической базы</t>
  </si>
  <si>
    <t>Предоставление субвенции на обеспечение исполнения органами местного самоуправления  со статусом городского округа и муниципального района переданных государственных полномочий по опеке и попечительству в отношении несовершеннолетних</t>
  </si>
  <si>
    <t xml:space="preserve">Выплата единовременного денежного пособия, предоставление материального обеспечения или выплата денежной компенсации
</t>
  </si>
  <si>
    <t>Субвенция на организацию предоставления мер социальной поддержки по оплате жилого помещения и коммунальных услуг  детям-сиротам и детям, оставшимся без попечения родителей, лицам из их числа</t>
  </si>
  <si>
    <t>Подготовка жилых помещений, сохраненных за детьми-сиротами и  детьми, оставшимися без попечения родителей, к заселению</t>
  </si>
  <si>
    <t xml:space="preserve">Выплата денежного вознаграждения, установленного в соответствии с Законом Мурманской области от 29.05.2006 № 759-01-ЗМО "О патронате" лицам, осуществляющим постинтернатный патронат </t>
  </si>
  <si>
    <t>Ежемесячное предоставление выплат опекунам (попечителям), приемным родителям на содержание детей-сирот и детей, оставшихся без попечения родителей</t>
  </si>
  <si>
    <t>1.. Количество обучающихся 1-4 классов; 2. Количество обучающихся, получающих питание на бесплатной основе; 3. Доля обучающихся, получающих начальное общее образование в муниципальных образовательных организациях, получающих бесплатное горячее питание, к общему количеству обучающихся, получающих начальное общее образование в муниципальных образовательных организациях 4. Доля отдохнувших и оздоровленных детей в возрасте от 6 до 18 лет в оздоровительных учреждениях от общей численности детей данной возрастной категории; 5.Просроченная кредиторская задолженность по оплате труда (тыс.рублей)</t>
  </si>
  <si>
    <t xml:space="preserve">1.Количество обучающихся 1-4 классов; 2. Количество обучающихся, получающих питание на бесплатной основе; 3.Количество обучающихся, получающих горчее питание; 4.Просроченная кредиторская задолженность по оплате труда (тыс.рублей),5.Доля обучающихся, получающих начальное общее образование в муниципальных образовательных организациях, получающих бесплатное горячее питание, к общему количеству обучающихся, получающих начальное общее образование в муниципальных образовательных организациях </t>
  </si>
  <si>
    <t>Отношение среднемесячной заработной платы педагогических работников государственных (муниципальных) образовательных организаций дошкольного образования к среднемесячной заработной плате организаций общего образования региона; отношение численности детей в возрасте от 1 до 6 лет, получающих дошкольное образование в текущем году, к сумме численности детей в возрасте от 1 до 6 лет, получающих дошкольное образование в текущем году, и численности детей в возрасте от 1 до 6 лет, находящихся в очереди на получение в текущем году дошкольного образования (на конец года); доля детей – инвалидов, которым предоставлена возможность освоения общеобразовательных программ дошкольного образования</t>
  </si>
  <si>
    <t>Доля детей в возрасте от 5 до 18 лет, получающих дополнительное образование с использованием сертификата дополнительного образования, в общей численности детей, получающих дополнительное образование за счет бюджетных средств  (%)</t>
  </si>
  <si>
    <t>Чф – фактическое количество детей, освоивших программы
дополнительного образования с использованием сертификата дополнительного образования;
Чпр – общее количество обучающихся,получающих дополнительное образование за счет бюджетных средств</t>
  </si>
  <si>
    <t>МБУО "Информационно-методический центр", МАУО "Комбинат школьного питания", общеобразовательные органиазции</t>
  </si>
  <si>
    <t>ОМ А.1.</t>
  </si>
  <si>
    <t xml:space="preserve">Региональный проект "Культурная среда" </t>
  </si>
  <si>
    <t>Количество муниципальных культурно-досуговых учреждений, образовательных учреждений в сфере культуры, в которых осуществлена или осуществляется модернизация материально-гехнической базы, ремонтные работы, строительство</t>
  </si>
  <si>
    <t>Учреждения дополнительного образования, подведомственные УКС и МП администрации ЗАТО Александровск</t>
  </si>
  <si>
    <t>А.1.1.</t>
  </si>
  <si>
    <t>Капитальный ремонт фасада и кровли здания Детской школы искусств, расположенной по адресу: ул. Колышкина д. 114А в г. Гаджиево</t>
  </si>
  <si>
    <t>А.1.2.</t>
  </si>
  <si>
    <t>Капитальный ремонт здания МБУДО "Детская школа искусств г. Полярный", расположенного по адресу: ул. Лунина, д.6 в г. Полярный"</t>
  </si>
  <si>
    <t>А.1.3.</t>
  </si>
  <si>
    <t>Обеспечение детских музыкальных, художественных хореографических школ, школ искусств и училищ необходимыми инструментами, оборудованием
и материалами</t>
  </si>
  <si>
    <t>уо</t>
  </si>
  <si>
    <t>П – планируемый показатель;
Чи(0-7) – численность детей-инвалидов в возрасте от 0 до 7 лет, получающих дошкольное образование в текущем году;
Чи(общ) – численность детей-инвалидов  в возрасте от 0 до 7 лет</t>
  </si>
  <si>
    <t>Статистическая отчетность: форма ФСН № 85-К «Сведения о деятельности организации, осуществляющей образовательную деятельность по образовательным программам дошкольного образования, присмотр и уход за детьми» (приказ Росстата от 30.08.2017 № 563)</t>
  </si>
  <si>
    <t>Данные Единой автоматизированной информационной системы 51 ПФДО  (далее – ЕАИС 51 ПФДО)              Данные Единой автоматизированной информационной системы "Дополнительное образование"  (далее – ЕАИС "Дополнительное образование")</t>
  </si>
  <si>
    <t xml:space="preserve">Статистическа отчетность: сведения о выявлении и устройстве детей-сирот и детей, оставшихся без попечения родителей
(форма 103-РИК)
</t>
  </si>
  <si>
    <t>Мониторинг по охвату организованным горячим питанием в образовательных организациях</t>
  </si>
  <si>
    <t>МАУО "Комбинат школьного питания", общеобразовательные органиазции</t>
  </si>
  <si>
    <t>Статистическая отчетность: форма ФСН № ОО-1 «Сведения об организации, осуществляющей подготовку по образовательным программам начального общего, основного общего, среднего общего образования», Отчет о расходовании средств на проведение оздоровительной кампании детей                                                                                                                                             (включая расходы на проведение оздоровительной кампании детей, находящихся в трудной жизненной ситуации)</t>
  </si>
  <si>
    <t>Отношение среднемесячной заработной платы педагогических работников дополнительного образования к средней заработной плате учителей</t>
  </si>
  <si>
    <t xml:space="preserve">1. Отношение среднемесячной заработной платы педагогических работников дополнительного образования к средней заработной плате учителей; 2. Доля детей в возрасте от 5 до 18 лет, обучающихся по дополнительным образовательным программам в общей численности детей в ЗАТО Александровск, 3. Доля детей в возрасте от 5 до 18 лет, получающих дополнительное образование с использованием сертификата дополнительного образования, в общей численности детей, получающих дополнительное образование за счет бюджетных средств  (%) </t>
  </si>
  <si>
    <t>1. Отношение среднемесячной заработной платы педагогических работников дополнительного образования к средней заработной плате учителей; 2. Доля детей в возрасте от 5 до 18 лет, обучающихся по дополнительным образовательным программам в общей численности детей в ЗАТО Александровск; 3. Доля детей в возрасте от 5 до 18 лет, получающих дополнительное образование с использованием сертификата дополнительного образования, в общей численности детей, получающих дополнительное образование за счет бюджетных средств  (%) 4. Доля детей, привлекаемых к участию в творческих мероприятиях, в общем числе детей (от 0 до 17 лет в ЗАТО Александровск); 5. Доля устраненных нарушений,выявленных надзорными органами.6.Просроченная кредиторская задолженность по оплате труда (тыс.рублей)</t>
  </si>
  <si>
    <t>1. Отношение среднемесячной заработной платы педагогических работников дополнительного образования к средней заработной плате учителей; 2. Доля детей в возрасте от 5 до 18 лет, обучающихся по дополнительным образовательным программам в общей численности детей в ЗАТО Александровск; 3. Доля детей в возрасте от 5 до 18 лет, получающих дополнительное образование с использованием сертификата дополнительного образования, в общей численности детей, получающих дополнительное образование за счет бюджетных средств  (%) 4.Просроченная кредиторская задолженность по оплате труда (тыс.рублей)</t>
  </si>
  <si>
    <t>Отношение среднемесячной заработной платы педагогических работников общеобразовательных организаций к средней заработной плате по региону; доля обучающихся общеобразовательных учреждений, обучение которых осуществляется в соответствии с федеральными государственными образовательными стандартами, в общем количестве обучающихся общеобразовательных учреждений ЗАТО Александровск.</t>
  </si>
  <si>
    <t>Учреждения, подведомственное управлению культуры, спорта и молодежной политики администрации ЗАТО Александровск</t>
  </si>
  <si>
    <t>МБУО "Информационно-методический центр</t>
  </si>
  <si>
    <t>МАУ "ХЭК"</t>
  </si>
  <si>
    <t xml:space="preserve">П= Ч(1-6) / (Ч(1-6) + Ч(очередь)) х 100
</t>
  </si>
  <si>
    <t>П – планируемый показатель;
Ч(3-7) – численность детей в возрасте от 1 до 6 лет, получающих дошкольное образование в текущем году;
Ч(очередь) – численность детей в возрасте от 1 до 6 лет, находящихся в очереди на получение в текущем году дошкольного образования</t>
  </si>
  <si>
    <t>1.Отношение среднемесячной заработной платы педагогических работников дополнительного образования к средней заработной плате учителей; 2. Доля детей в возрасте от 5 до 18 лет, обучающихся по дополнительным образовательным программам в общей численности детей в ЗАТО Александровск; 3. Доля детей, привлекаемых к участию в творческих мероприятиях, в общем числе детей (от 0 до 17 лет в ЗАТО Александровск).</t>
  </si>
  <si>
    <t xml:space="preserve">Кд-количество детей, привлекаемых к участию в творческих мероприятиях в учреждениях образования в сфере культуры и искусства от 0 до 7 лет; Окд-общее количество детей в возрасте до 17 лет включительно, по муниципальному образованию в отчетном году </t>
  </si>
  <si>
    <t>Управление образования администрации ЗАТО Александровск, УКС и МП администрации ЗАТО Александровск</t>
  </si>
  <si>
    <t xml:space="preserve">Управление образования администрации ЗАТО Александровск,УКС и МП администрации ЗАТО Александровск </t>
  </si>
  <si>
    <t>Подпрограмма 5  «Иные вопросы в сфере образования»</t>
  </si>
  <si>
    <t>Таблица № 8</t>
  </si>
  <si>
    <t>УТВЕРЖДЕН</t>
  </si>
  <si>
    <t>Таблица № 11б</t>
  </si>
  <si>
    <t>Действующая редакция</t>
  </si>
  <si>
    <t>Предлагаемая редакция&lt;*&gt;</t>
  </si>
  <si>
    <t>№ пункта Плана &lt;**&gt;</t>
  </si>
  <si>
    <t>Наименование ГП/ПП/ОМ/М&lt;***&gt;</t>
  </si>
  <si>
    <t>По годам реализации</t>
  </si>
  <si>
    <t>Ожидаемые результаты реализации (краткая характеристика) мероприятий&lt;*&gt;</t>
  </si>
  <si>
    <t>Наименование ГП/ПП/ОМ/М</t>
  </si>
  <si>
    <t>ОМ.1.1.</t>
  </si>
  <si>
    <t xml:space="preserve">Мероприятие: Создание условий для осуществления присмотра и ухода за детьми, содержания детей в муниципальных дошкольных образовательных и общеобразовательных учреждениях </t>
  </si>
  <si>
    <t>Постановление администрации ЗАТО Александровск от 07.09.2021 № 1941 "О перераспределении бюджетных ассигнований"</t>
  </si>
  <si>
    <t>ОМ.3.2.</t>
  </si>
  <si>
    <t>3.2.1.</t>
  </si>
  <si>
    <t>ОМ.А.1..</t>
  </si>
  <si>
    <t>Решение Совета депутатов от 20.05.2021 № 28 "Об утверждении местного бюджета ЗАТО Александровск на 2021 год и на плановый период 2022 и 2023 годов"</t>
  </si>
  <si>
    <t>ОМ.5.2.</t>
  </si>
  <si>
    <t>Постановление администрации ЗАТО Александровск от 27.07.2021 № 1678 "О перераспределении бюджетных ассигнований"</t>
  </si>
  <si>
    <t>Мероприятие</t>
  </si>
  <si>
    <t>Ожидаемые результаты реализации (краткая характеристика) мероприятия</t>
  </si>
  <si>
    <t>20..</t>
  </si>
  <si>
    <t>&lt;*&gt; Заполняется только в случае внесения соответствующих изменений.</t>
  </si>
  <si>
    <t>&lt;**&gt; При изменении нумерации пунктов Плана указывается № пункта Плана в действующей редакции/ № пункта Плана в новой редакции.</t>
  </si>
  <si>
    <t>&lt;***&gt; В справке отражаются только те подпрограммы, основные мероприятия, мероприятия, в которые вносятся изменения.</t>
  </si>
  <si>
    <t>образовательные организации и учреждения образования, подведомственные Управлению образования администрации ЗАТО Александровск; учреждения, подведомственные администрации ЗАТО Алексндровск</t>
  </si>
  <si>
    <t xml:space="preserve">Мероприятие: Организация предоставления общедоступного бесплатного дошкольного образования в муниципальных дошкольных образовательных и общеобразовательных учреждениях </t>
  </si>
  <si>
    <t xml:space="preserve">Мероприятие: Организация мер по предоставлению и выплате компенсации части родительской платы за присмотр и уход за ребенком в муниципальных дошкольных образовательных и общеобразовательных учреждениях </t>
  </si>
  <si>
    <t>Мероприятие: Выплата компенсации части родительской платы за присмотр и уход за ребенком в муниципальных дошкольных образовательных и общеобразовательных учреждениях</t>
  </si>
  <si>
    <t>Мероприятие: Частичная компенсация дополнительных расходов на повышение оплаты труда работников муниципальных учреждений в связи с доведением оплаты труда до минимального размера оплаты труда, установленного федеральным законом от 19.06.2000 № 82-ФЗ «О минимальном размере оплаты труда» (с изменениями), увеличенного на районный коэффициент и процентную надбавку за стаж работы в районах Крайнего Севера</t>
  </si>
  <si>
    <t>ОМ.1.2.</t>
  </si>
  <si>
    <t>Мероприятие: Обеспечение пожарной и электрической безопасности учреждений системы образования</t>
  </si>
  <si>
    <t>Мероприятие: Обеспечение выполнения требований СанПиН и технической безопасности учреждений системы образования</t>
  </si>
  <si>
    <t>Мероприятие: Обеспечение антитеррористической и противокриминальной безопасности учреждений системы образования</t>
  </si>
  <si>
    <t>ОМ.2.1.</t>
  </si>
  <si>
    <t>Мероприятие: Предоставление общедоступного бесплатного начального, основного и среднего общего образования по основным общеобразовательным программам в образовательных учреждениях</t>
  </si>
  <si>
    <t xml:space="preserve">
</t>
  </si>
  <si>
    <t>Мероприятие: Организация предоставления общедоступного и бесплатного начального общего, основного общего, среднего общего образования по основным образовательным программам (за исключением государственных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</t>
  </si>
  <si>
    <t>Решение об утверждении (изменении) сводной бюджетной росписи на 2021 финансовый год и на плановый период 2022-2023 годов от 02.07.2021;
Решение об утверждении (изменении) сводной бюджетной росписи на 2021 финансовый год и на плановый период 2022-2023 годов от 17.08.2021;
Решение об утверждении (изменении) сводной бюджетной росписи на 2021 финансовый год и на плановый период 2022-2023 годов от 27.09.2021;</t>
  </si>
  <si>
    <t>Мероприятие: Реализация мер социальной поддержки отдельных категорий граждан, работающих в муниципальных учреждениях образования и культуры, расположенных в сельских населенных пунктах или поселках городского типа Мурманской области, имеющих в соответствии с Законом Мурманской области от 27.12.2004 № 561-01-ЗМО "О мерах социальной поддержки отдельных категорий граждан, работающих в сельских населенных пунктах или поселках городского типа" право на установление повышенных на 25 процентов размеров тарифной ставки, оклада (должностного оклада), установленного работнику по сравнению с тарифными ставками, окладами (должностными окладами) специалистов муниципальных учреждений образования и культуры, занимающихся этим видом деятельности в городских условиях, в соответствии с Перечнем должностей специалистов, работающих в государственных областных и муниципальных учреждениях, имеющих право на получение мер социальной поддержки и (или) установление повышенных размеров тарифных ставок, окладов (должностных окладов) в соответствии с Законом Мурманской области "О мерах социальной поддержки отдельных категорий граждан, работающих в сельских населенных пунктах или поселках городского типа", утвержденным постановлением Правительства Мурманской области от 01.03.2011 № 86-ПП</t>
  </si>
  <si>
    <t>ОМ.2.2.</t>
  </si>
  <si>
    <t>Решение об утверждении (изменении) сводной бюджетной росписи на 2021 финансовый год и на плановый период 2022-2023 годов от 05.07.2021;
Решение об утверждении (изменении) сводной бюджетной росписи на 2021 финансовый год и на плановый период 2022-2023 годов от 23.07.2021</t>
  </si>
  <si>
    <t>Подпрограмма 3 «Дополнительное образование"</t>
  </si>
  <si>
    <t>ОМ.3.1.</t>
  </si>
  <si>
    <t xml:space="preserve">Мероприятие: Предоставление дополнительного образования детям в учреждениях дополнительного образования детей </t>
  </si>
  <si>
    <t>Решение об утверждении (изменении) сводной бюджетной росписи на 2021 финансовый год и на плановый период 2022-2023 годов от 17.08.2021;
Решение об утверждении (изменении) сводной бюджетной росписи на 2021 финансовый год и на плановый период 2022-2023 годов от 27.09.2021</t>
  </si>
  <si>
    <t xml:space="preserve">Мероприятие: Обеспечение сохранения заработной платы труда работников муниципальных учреждений образования, культуры, физической культуры и спорта на уровне, установленном  указами Президента Российской Федерации от 07.05.2012 № 597 «О мероприятиях по реализации государственной социальной политики», от 01.06.2012 № 761 «О Национальной стратегии действий в интересах детей на 2012 - 2017 годы» и от 28.12.2012 № 1688 «О некоторых мерах по реализации государственной политики в сфере защиты детей-сирот и детей, оставшихся без попечения родителей» </t>
  </si>
  <si>
    <t>Мероприятие: Обеспечение персонифицированного финансирования дополнительного образования детей</t>
  </si>
  <si>
    <t>Решение об утверждении (изменении) сводной бюджетной росписи на 2021 финансовый год и на плановый период 2022-2023 годов от 16.07.2021
Решение об утверждении (изменении) сводной бюджетной росписи на 2021 финансовый год и на плановый период 2022-2023 годов от 17.08.2021</t>
  </si>
  <si>
    <t xml:space="preserve">Мероприятие: Финансовое обеспечение затрат социально-ориентированной некоммерческой организации, реализуемой проект по обеспечению развития системы дополнительного образования детей посредством внедрения механизма персонифицированного финансирования в ЗАТО Александровск </t>
  </si>
  <si>
    <t xml:space="preserve">Мероприятие: Предоставление дополнительного образования детям в учреждениях дополнительного образования </t>
  </si>
  <si>
    <t>ОМ.3.3.</t>
  </si>
  <si>
    <t xml:space="preserve">Мероприятие: Модернизация материально-технической базы </t>
  </si>
  <si>
    <t>Мероприятие: Капитальный ремонт фасада и кровли здания Детской школы искусств, расположенной по адресу: ул. Колышкина д. 114А в г. Гаджиево</t>
  </si>
  <si>
    <t>Мероприятие: Капитальный ремонт здания МБУДО "Детская школа искусств г. Полярный", расположенного по адресу: ул. Лунина, д.6 в г. Полярный"</t>
  </si>
  <si>
    <t>Мероприятие: Обеспечение детских музыкальных, художественных хореографических школ, школ искусств и училищ необходимыми инструментами, оборудованием
и материалами</t>
  </si>
  <si>
    <t>Подпрограмма 4 «Управление в сфере образования"</t>
  </si>
  <si>
    <t>ОМ.4.1.</t>
  </si>
  <si>
    <t>4.1.1.</t>
  </si>
  <si>
    <t>Мероприятие: Обеспечение исполнения мероприятий в рамках муниципальных программ управления образования</t>
  </si>
  <si>
    <t>ОМ.4.2.</t>
  </si>
  <si>
    <t>4.2.1.</t>
  </si>
  <si>
    <t>Мероприятие: Реализация переданных государственных полномочий по опеке и попечительству в отношении несовершеннолетних</t>
  </si>
  <si>
    <t>4.2.2.</t>
  </si>
  <si>
    <t>Мероприятие: Обеспечение выпускников муниципальных образовательных учреждений из числа детей-сирот и детей, оставшихся без попечения родителей, лиц из числа  детей-сирот и детей, оставшихся без попечения родителей, за исключением лиц, продолжающих обучение по очной форме в образовательных учреждениях профессионального образования, одеждой, обувью, мягким  инвентарем, оборудованием и единовременным денежным  пособием</t>
  </si>
  <si>
    <t>4.2.3.</t>
  </si>
  <si>
    <t>Мероприятие: Организация предоставления и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</si>
  <si>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4.2.4.</t>
  </si>
  <si>
    <t>Мероприятие: Проведение текущего ремонта жилых помещений, собственниками которых являются дети-сироты и дети, оставшиеся без попечения родителей, либо жилых помещений жилого фонда, право пользования которыми сохранено за детьми-сиротами и детьми, оставшимися без попечения родителей</t>
  </si>
  <si>
    <t>4.2.5.</t>
  </si>
  <si>
    <t>Мероприятие: Выплата денежного вознаграждения лицам, осуществляющим постинтернатный патронат в отношении несовершеннолетних и социальный патронат</t>
  </si>
  <si>
    <t>4.2.6.</t>
  </si>
  <si>
    <t xml:space="preserve">Мероприятие: Содержание ребенка в семье опекуна (попечителя) и приемной семье, а также вознаграждение, причитающееся приемному родителю </t>
  </si>
  <si>
    <t>Решение об утверждении (изменении) сводной бюджетной росписи на 2021 финансовый год и на плановый период 2022-2023 годов от 17.06.2021</t>
  </si>
  <si>
    <t>ОМ.5.1.</t>
  </si>
  <si>
    <t>5.1.1.</t>
  </si>
  <si>
    <t>Мероприятие: Информационно-методическое сопровождение образовательного процесса учреждений системы образования ЗАТО Александровск</t>
  </si>
  <si>
    <t>Мероприятие: Комплексное и качественное хозяйственно-эксплуатационное обслуживание учреждений системы образования ЗАТО Александровск</t>
  </si>
  <si>
    <t>ОМ.5.3.</t>
  </si>
  <si>
    <t>Основное мероприятие: "Создание условий для обеспечения организованным питанием обучающихся на бесплатной и платной основе"</t>
  </si>
  <si>
    <t>Мероприятие: Предоставление бесплатного молока обучающимся в 1-4 классах МОУ</t>
  </si>
  <si>
    <t>Мероприятие: Предоставление бесплатного питания отдельным категориям обучающихся МОУ</t>
  </si>
  <si>
    <t>Мероприятие: Организация и предоставление питания обучающимся МОУ</t>
  </si>
  <si>
    <t>Мероприятие: 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</si>
  <si>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ОМ.5.4.</t>
  </si>
  <si>
    <t>Основное мероприятие: "Создание условий для обеспечения круглогодичного организованного отдыха и оздоровления детей в возрасте от 6 до 18 лет"</t>
  </si>
  <si>
    <t>Мероприятие: Организация отдыха и оздоровления детей в возрасте от 6 до 18 лет</t>
  </si>
  <si>
    <t xml:space="preserve"> распоряжением (приказом)Управления образования администрации ЗАТО Александровск </t>
  </si>
  <si>
    <t>3.3.5.</t>
  </si>
  <si>
    <t>3.3.6.</t>
  </si>
  <si>
    <t>Капитальный ремонт помещений  Муниципального бюджетного  учреждения дополнительного образования   «Детская школа искусств г. Снежногорск» ЗАТО Александровск Мурманской области  по адресу: 184682 , Мурманская обл., г. Снежногорск, ул. Валентина Бирюкова, д. 3.</t>
  </si>
  <si>
    <t>1. Отношение среднемесячной заработной платы педагогических работников государственных (муниципальных) образовательных организаций дошкольного образования к среднемесячной заработной плате организаций общего образования региона; 2. Отношение численности детей в возрасте от 1 до 6 лет, получающих дошкольное образование в текущем году, к сумме численности детей в возрасте от 1 до 6 лет, получающих дошкольное образование в текущем году, и численности детей в возрасте от 1 до 6 лет, находящихся в очереди на получение в текущем году дошкольного образования (на конец года); 3..Доля детей – инвалидов, которым предоставлена возможность освоения общеобразовательных программ дошкольного образования; 4. .Доля устраненных нарушений,выявленных надзорными органами; 5.Просроченная кредиторская задолженность муниципального учреждения, тыс.рублей</t>
  </si>
  <si>
    <t>ОМ E2.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</si>
  <si>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</si>
  <si>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Е2.</t>
  </si>
  <si>
    <t>от 21.02.2021 № 154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</si>
</sst>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Calibri"/>
      <family val="2"/>
    </font>
    <font>
      <b/>
      <sz val="10"/>
      <color indexed="8"/>
      <name val="Arial CYR"/>
      <family val="0"/>
    </font>
    <font>
      <u val="single"/>
      <sz val="11"/>
      <color indexed="12"/>
      <name val="Calibri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CC00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" fontId="34" fillId="20" borderId="1">
      <alignment horizontal="right" vertical="top" shrinkToFit="1"/>
      <protection/>
    </xf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5" fillId="27" borderId="2" applyNumberFormat="0" applyAlignment="0" applyProtection="0"/>
    <xf numFmtId="0" fontId="36" fillId="28" borderId="3" applyNumberFormat="0" applyAlignment="0" applyProtection="0"/>
    <xf numFmtId="0" fontId="37" fillId="28" borderId="2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29" borderId="8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3" borderId="0" applyNumberFormat="0" applyBorder="0" applyAlignment="0" applyProtection="0"/>
  </cellStyleXfs>
  <cellXfs count="475">
    <xf numFmtId="0" fontId="0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2" fontId="2" fillId="0" borderId="11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14" fontId="2" fillId="0" borderId="11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2" fontId="7" fillId="0" borderId="13" xfId="0" applyNumberFormat="1" applyFont="1" applyBorder="1" applyAlignment="1">
      <alignment horizontal="center" vertical="center" wrapText="1"/>
    </xf>
    <xf numFmtId="2" fontId="8" fillId="0" borderId="13" xfId="0" applyNumberFormat="1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0" fontId="51" fillId="0" borderId="11" xfId="0" applyFont="1" applyFill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6" fillId="34" borderId="0" xfId="0" applyFont="1" applyFill="1" applyAlignment="1">
      <alignment vertical="center"/>
    </xf>
    <xf numFmtId="0" fontId="8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left" vertical="center" wrapText="1"/>
    </xf>
    <xf numFmtId="164" fontId="2" fillId="0" borderId="0" xfId="60" applyFont="1" applyAlignment="1">
      <alignment vertical="center"/>
    </xf>
    <xf numFmtId="164" fontId="2" fillId="0" borderId="11" xfId="60" applyFont="1" applyBorder="1" applyAlignment="1">
      <alignment horizontal="center" vertical="center"/>
    </xf>
    <xf numFmtId="164" fontId="3" fillId="0" borderId="11" xfId="6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right" vertical="center" wrapText="1"/>
    </xf>
    <xf numFmtId="0" fontId="52" fillId="0" borderId="11" xfId="0" applyFont="1" applyFill="1" applyBorder="1" applyAlignment="1">
      <alignment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wrapText="1"/>
    </xf>
    <xf numFmtId="0" fontId="5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wrapText="1"/>
    </xf>
    <xf numFmtId="2" fontId="2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4" fontId="4" fillId="0" borderId="11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vertical="center" wrapText="1"/>
    </xf>
    <xf numFmtId="16" fontId="2" fillId="0" borderId="11" xfId="0" applyNumberFormat="1" applyFont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164" fontId="4" fillId="0" borderId="11" xfId="60" applyFont="1" applyFill="1" applyBorder="1" applyAlignment="1">
      <alignment horizontal="center" vertical="center" wrapText="1"/>
    </xf>
    <xf numFmtId="164" fontId="5" fillId="0" borderId="11" xfId="60" applyFont="1" applyFill="1" applyBorder="1" applyAlignment="1">
      <alignment horizontal="center" vertical="center" wrapText="1"/>
    </xf>
    <xf numFmtId="164" fontId="5" fillId="0" borderId="11" xfId="60" applyFont="1" applyFill="1" applyBorder="1" applyAlignment="1">
      <alignment horizontal="center" vertical="center"/>
    </xf>
    <xf numFmtId="164" fontId="4" fillId="0" borderId="11" xfId="6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top" wrapText="1"/>
    </xf>
    <xf numFmtId="2" fontId="51" fillId="0" borderId="11" xfId="0" applyNumberFormat="1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51" fillId="0" borderId="1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vertical="top"/>
    </xf>
    <xf numFmtId="0" fontId="2" fillId="0" borderId="1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 wrapText="1"/>
    </xf>
    <xf numFmtId="16" fontId="2" fillId="0" borderId="11" xfId="0" applyNumberFormat="1" applyFont="1" applyFill="1" applyBorder="1" applyAlignment="1">
      <alignment horizontal="center" vertical="center"/>
    </xf>
    <xf numFmtId="165" fontId="4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3" fontId="4" fillId="0" borderId="15" xfId="0" applyNumberFormat="1" applyFont="1" applyFill="1" applyBorder="1" applyAlignment="1">
      <alignment horizontal="center" vertical="center" wrapText="1"/>
    </xf>
    <xf numFmtId="164" fontId="14" fillId="0" borderId="0" xfId="6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3" fontId="5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43" fontId="4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5" borderId="11" xfId="0" applyFont="1" applyFill="1" applyBorder="1" applyAlignment="1">
      <alignment horizontal="center" vertical="center" wrapText="1"/>
    </xf>
    <xf numFmtId="43" fontId="4" fillId="5" borderId="11" xfId="0" applyNumberFormat="1" applyFont="1" applyFill="1" applyBorder="1" applyAlignment="1">
      <alignment horizontal="center" vertical="center" wrapText="1"/>
    </xf>
    <xf numFmtId="0" fontId="4" fillId="5" borderId="0" xfId="0" applyFont="1" applyFill="1" applyAlignment="1">
      <alignment/>
    </xf>
    <xf numFmtId="43" fontId="4" fillId="0" borderId="0" xfId="0" applyNumberFormat="1" applyFont="1" applyAlignment="1">
      <alignment/>
    </xf>
    <xf numFmtId="0" fontId="4" fillId="36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36" borderId="0" xfId="0" applyFont="1" applyFill="1" applyAlignment="1">
      <alignment wrapText="1"/>
    </xf>
    <xf numFmtId="43" fontId="15" fillId="36" borderId="0" xfId="0" applyNumberFormat="1" applyFont="1" applyFill="1" applyAlignment="1">
      <alignment/>
    </xf>
    <xf numFmtId="0" fontId="4" fillId="0" borderId="12" xfId="0" applyFont="1" applyFill="1" applyBorder="1" applyAlignment="1">
      <alignment vertical="center" wrapText="1"/>
    </xf>
    <xf numFmtId="165" fontId="4" fillId="0" borderId="11" xfId="0" applyNumberFormat="1" applyFont="1" applyFill="1" applyBorder="1" applyAlignment="1">
      <alignment horizontal="center" vertical="center" wrapText="1"/>
    </xf>
    <xf numFmtId="0" fontId="5" fillId="16" borderId="11" xfId="0" applyFont="1" applyFill="1" applyBorder="1" applyAlignment="1">
      <alignment horizontal="center" vertical="center" wrapText="1"/>
    </xf>
    <xf numFmtId="43" fontId="5" fillId="16" borderId="11" xfId="0" applyNumberFormat="1" applyFont="1" applyFill="1" applyBorder="1" applyAlignment="1">
      <alignment horizontal="center" vertical="center" wrapText="1"/>
    </xf>
    <xf numFmtId="0" fontId="5" fillId="16" borderId="0" xfId="0" applyFont="1" applyFill="1" applyAlignment="1">
      <alignment/>
    </xf>
    <xf numFmtId="0" fontId="4" fillId="16" borderId="11" xfId="0" applyFont="1" applyFill="1" applyBorder="1" applyAlignment="1">
      <alignment horizontal="center" vertical="center" wrapText="1"/>
    </xf>
    <xf numFmtId="43" fontId="4" fillId="16" borderId="11" xfId="0" applyNumberFormat="1" applyFont="1" applyFill="1" applyBorder="1" applyAlignment="1">
      <alignment horizontal="center" vertical="center" wrapText="1"/>
    </xf>
    <xf numFmtId="0" fontId="4" fillId="16" borderId="0" xfId="0" applyFont="1" applyFill="1" applyAlignment="1">
      <alignment/>
    </xf>
    <xf numFmtId="0" fontId="5" fillId="4" borderId="11" xfId="0" applyFont="1" applyFill="1" applyBorder="1" applyAlignment="1">
      <alignment horizontal="center" vertical="center" wrapText="1"/>
    </xf>
    <xf numFmtId="43" fontId="5" fillId="4" borderId="11" xfId="0" applyNumberFormat="1" applyFont="1" applyFill="1" applyBorder="1" applyAlignment="1">
      <alignment horizontal="center" vertical="center" wrapText="1"/>
    </xf>
    <xf numFmtId="0" fontId="5" fillId="4" borderId="0" xfId="0" applyFont="1" applyFill="1" applyAlignment="1">
      <alignment/>
    </xf>
    <xf numFmtId="0" fontId="4" fillId="4" borderId="11" xfId="0" applyFont="1" applyFill="1" applyBorder="1" applyAlignment="1">
      <alignment horizontal="center" vertical="center" wrapText="1"/>
    </xf>
    <xf numFmtId="43" fontId="4" fillId="4" borderId="11" xfId="0" applyNumberFormat="1" applyFont="1" applyFill="1" applyBorder="1" applyAlignment="1">
      <alignment horizontal="center" vertical="center" wrapText="1"/>
    </xf>
    <xf numFmtId="0" fontId="4" fillId="4" borderId="0" xfId="0" applyFont="1" applyFill="1" applyAlignment="1">
      <alignment/>
    </xf>
    <xf numFmtId="0" fontId="5" fillId="17" borderId="11" xfId="0" applyFont="1" applyFill="1" applyBorder="1" applyAlignment="1">
      <alignment horizontal="center" vertical="center" wrapText="1"/>
    </xf>
    <xf numFmtId="43" fontId="5" fillId="17" borderId="11" xfId="0" applyNumberFormat="1" applyFont="1" applyFill="1" applyBorder="1" applyAlignment="1">
      <alignment horizontal="center" vertical="center" wrapText="1"/>
    </xf>
    <xf numFmtId="0" fontId="5" fillId="17" borderId="0" xfId="0" applyFont="1" applyFill="1" applyAlignment="1">
      <alignment/>
    </xf>
    <xf numFmtId="0" fontId="4" fillId="17" borderId="11" xfId="0" applyFont="1" applyFill="1" applyBorder="1" applyAlignment="1">
      <alignment horizontal="center" vertical="center" wrapText="1"/>
    </xf>
    <xf numFmtId="43" fontId="4" fillId="17" borderId="11" xfId="0" applyNumberFormat="1" applyFont="1" applyFill="1" applyBorder="1" applyAlignment="1">
      <alignment horizontal="center" vertical="center" wrapText="1"/>
    </xf>
    <xf numFmtId="0" fontId="4" fillId="17" borderId="0" xfId="0" applyFont="1" applyFill="1" applyAlignment="1">
      <alignment/>
    </xf>
    <xf numFmtId="0" fontId="5" fillId="5" borderId="11" xfId="0" applyFont="1" applyFill="1" applyBorder="1" applyAlignment="1">
      <alignment horizontal="center" vertical="center" wrapText="1"/>
    </xf>
    <xf numFmtId="43" fontId="5" fillId="5" borderId="11" xfId="0" applyNumberFormat="1" applyFont="1" applyFill="1" applyBorder="1" applyAlignment="1">
      <alignment horizontal="center" vertical="center" wrapText="1"/>
    </xf>
    <xf numFmtId="0" fontId="5" fillId="5" borderId="0" xfId="0" applyFont="1" applyFill="1" applyAlignment="1">
      <alignment/>
    </xf>
    <xf numFmtId="0" fontId="5" fillId="35" borderId="11" xfId="0" applyFont="1" applyFill="1" applyBorder="1" applyAlignment="1">
      <alignment horizontal="center" vertical="center" wrapText="1"/>
    </xf>
    <xf numFmtId="43" fontId="5" fillId="35" borderId="11" xfId="0" applyNumberFormat="1" applyFont="1" applyFill="1" applyBorder="1" applyAlignment="1">
      <alignment horizontal="center" vertical="center" wrapText="1"/>
    </xf>
    <xf numFmtId="0" fontId="5" fillId="35" borderId="0" xfId="0" applyFont="1" applyFill="1" applyAlignment="1">
      <alignment/>
    </xf>
    <xf numFmtId="43" fontId="4" fillId="35" borderId="11" xfId="0" applyNumberFormat="1" applyFont="1" applyFill="1" applyBorder="1" applyAlignment="1">
      <alignment horizontal="center" vertical="center" wrapText="1"/>
    </xf>
    <xf numFmtId="0" fontId="4" fillId="35" borderId="0" xfId="0" applyFont="1" applyFill="1" applyAlignment="1">
      <alignment/>
    </xf>
    <xf numFmtId="0" fontId="5" fillId="2" borderId="11" xfId="0" applyFont="1" applyFill="1" applyBorder="1" applyAlignment="1">
      <alignment horizontal="center" vertical="center" wrapText="1"/>
    </xf>
    <xf numFmtId="43" fontId="5" fillId="2" borderId="1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/>
    </xf>
    <xf numFmtId="0" fontId="4" fillId="2" borderId="11" xfId="0" applyFont="1" applyFill="1" applyBorder="1" applyAlignment="1">
      <alignment horizontal="center" vertical="center" wrapText="1"/>
    </xf>
    <xf numFmtId="43" fontId="4" fillId="2" borderId="1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/>
    </xf>
    <xf numFmtId="0" fontId="5" fillId="15" borderId="11" xfId="0" applyFont="1" applyFill="1" applyBorder="1" applyAlignment="1">
      <alignment horizontal="center" vertical="center" wrapText="1"/>
    </xf>
    <xf numFmtId="43" fontId="5" fillId="15" borderId="11" xfId="0" applyNumberFormat="1" applyFont="1" applyFill="1" applyBorder="1" applyAlignment="1">
      <alignment horizontal="center" vertical="center" wrapText="1"/>
    </xf>
    <xf numFmtId="0" fontId="5" fillId="15" borderId="0" xfId="0" applyFont="1" applyFill="1" applyAlignment="1">
      <alignment/>
    </xf>
    <xf numFmtId="0" fontId="4" fillId="15" borderId="11" xfId="0" applyFont="1" applyFill="1" applyBorder="1" applyAlignment="1">
      <alignment horizontal="center" vertical="center" wrapText="1"/>
    </xf>
    <xf numFmtId="43" fontId="4" fillId="15" borderId="11" xfId="0" applyNumberFormat="1" applyFont="1" applyFill="1" applyBorder="1" applyAlignment="1">
      <alignment horizontal="center" vertical="center" wrapText="1"/>
    </xf>
    <xf numFmtId="0" fontId="4" fillId="15" borderId="0" xfId="0" applyFont="1" applyFill="1" applyAlignment="1">
      <alignment/>
    </xf>
    <xf numFmtId="0" fontId="5" fillId="3" borderId="11" xfId="0" applyFont="1" applyFill="1" applyBorder="1" applyAlignment="1">
      <alignment horizontal="center" vertical="center" wrapText="1"/>
    </xf>
    <xf numFmtId="43" fontId="5" fillId="3" borderId="11" xfId="0" applyNumberFormat="1" applyFont="1" applyFill="1" applyBorder="1" applyAlignment="1">
      <alignment horizontal="center" vertical="center" wrapText="1"/>
    </xf>
    <xf numFmtId="0" fontId="5" fillId="3" borderId="0" xfId="0" applyFont="1" applyFill="1" applyAlignment="1">
      <alignment/>
    </xf>
    <xf numFmtId="0" fontId="4" fillId="3" borderId="11" xfId="0" applyFont="1" applyFill="1" applyBorder="1" applyAlignment="1">
      <alignment horizontal="center" vertical="center" wrapText="1"/>
    </xf>
    <xf numFmtId="43" fontId="4" fillId="3" borderId="11" xfId="0" applyNumberFormat="1" applyFont="1" applyFill="1" applyBorder="1" applyAlignment="1">
      <alignment horizontal="center" vertical="center" wrapText="1"/>
    </xf>
    <xf numFmtId="0" fontId="4" fillId="3" borderId="0" xfId="0" applyFont="1" applyFill="1" applyAlignment="1">
      <alignment/>
    </xf>
    <xf numFmtId="0" fontId="5" fillId="19" borderId="11" xfId="0" applyFont="1" applyFill="1" applyBorder="1" applyAlignment="1">
      <alignment horizontal="center" vertical="center" wrapText="1"/>
    </xf>
    <xf numFmtId="43" fontId="5" fillId="19" borderId="11" xfId="0" applyNumberFormat="1" applyFont="1" applyFill="1" applyBorder="1" applyAlignment="1">
      <alignment horizontal="center" vertical="center" wrapText="1"/>
    </xf>
    <xf numFmtId="0" fontId="5" fillId="19" borderId="0" xfId="0" applyFont="1" applyFill="1" applyAlignment="1">
      <alignment/>
    </xf>
    <xf numFmtId="0" fontId="4" fillId="19" borderId="11" xfId="0" applyFont="1" applyFill="1" applyBorder="1" applyAlignment="1">
      <alignment horizontal="center" vertical="center" wrapText="1"/>
    </xf>
    <xf numFmtId="43" fontId="4" fillId="19" borderId="11" xfId="0" applyNumberFormat="1" applyFont="1" applyFill="1" applyBorder="1" applyAlignment="1">
      <alignment horizontal="center" vertical="center" wrapText="1"/>
    </xf>
    <xf numFmtId="0" fontId="4" fillId="19" borderId="0" xfId="0" applyFont="1" applyFill="1" applyAlignment="1">
      <alignment/>
    </xf>
    <xf numFmtId="0" fontId="5" fillId="7" borderId="11" xfId="0" applyFont="1" applyFill="1" applyBorder="1" applyAlignment="1">
      <alignment horizontal="center" vertical="center" wrapText="1"/>
    </xf>
    <xf numFmtId="43" fontId="5" fillId="7" borderId="11" xfId="0" applyNumberFormat="1" applyFont="1" applyFill="1" applyBorder="1" applyAlignment="1">
      <alignment horizontal="center" vertical="center" wrapText="1"/>
    </xf>
    <xf numFmtId="0" fontId="5" fillId="7" borderId="0" xfId="0" applyFont="1" applyFill="1" applyAlignment="1">
      <alignment/>
    </xf>
    <xf numFmtId="0" fontId="4" fillId="7" borderId="11" xfId="0" applyFont="1" applyFill="1" applyBorder="1" applyAlignment="1">
      <alignment horizontal="center" vertical="center" wrapText="1"/>
    </xf>
    <xf numFmtId="43" fontId="4" fillId="7" borderId="11" xfId="0" applyNumberFormat="1" applyFont="1" applyFill="1" applyBorder="1" applyAlignment="1">
      <alignment horizontal="center" vertical="center" wrapText="1"/>
    </xf>
    <xf numFmtId="0" fontId="4" fillId="7" borderId="0" xfId="0" applyFont="1" applyFill="1" applyAlignment="1">
      <alignment/>
    </xf>
    <xf numFmtId="0" fontId="4" fillId="0" borderId="0" xfId="0" applyFont="1" applyAlignment="1">
      <alignment vertical="center"/>
    </xf>
    <xf numFmtId="0" fontId="4" fillId="36" borderId="0" xfId="0" applyFont="1" applyFill="1" applyAlignment="1">
      <alignment vertical="center"/>
    </xf>
    <xf numFmtId="0" fontId="4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left"/>
    </xf>
    <xf numFmtId="0" fontId="4" fillId="0" borderId="11" xfId="0" applyFont="1" applyFill="1" applyBorder="1" applyAlignment="1">
      <alignment horizontal="center" vertical="center" wrapText="1"/>
    </xf>
    <xf numFmtId="4" fontId="14" fillId="0" borderId="0" xfId="0" applyNumberFormat="1" applyFont="1" applyFill="1" applyAlignment="1">
      <alignment vertical="center"/>
    </xf>
    <xf numFmtId="43" fontId="14" fillId="0" borderId="0" xfId="0" applyNumberFormat="1" applyFont="1" applyFill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164" fontId="4" fillId="0" borderId="0" xfId="60" applyFont="1" applyFill="1" applyAlignment="1">
      <alignment vertical="center"/>
    </xf>
    <xf numFmtId="164" fontId="7" fillId="0" borderId="12" xfId="60" applyFont="1" applyBorder="1" applyAlignment="1">
      <alignment horizontal="center" vertical="center" wrapText="1"/>
    </xf>
    <xf numFmtId="0" fontId="8" fillId="35" borderId="12" xfId="0" applyFont="1" applyFill="1" applyBorder="1" applyAlignment="1">
      <alignment horizontal="center" vertical="center" wrapText="1"/>
    </xf>
    <xf numFmtId="164" fontId="5" fillId="35" borderId="11" xfId="60" applyFont="1" applyFill="1" applyBorder="1" applyAlignment="1">
      <alignment horizontal="center" vertical="center" wrapText="1"/>
    </xf>
    <xf numFmtId="0" fontId="8" fillId="37" borderId="12" xfId="0" applyFont="1" applyFill="1" applyBorder="1" applyAlignment="1">
      <alignment horizontal="center" vertical="center" wrapText="1"/>
    </xf>
    <xf numFmtId="164" fontId="5" fillId="37" borderId="11" xfId="6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 wrapText="1"/>
    </xf>
    <xf numFmtId="164" fontId="4" fillId="37" borderId="11" xfId="60" applyFont="1" applyFill="1" applyBorder="1" applyAlignment="1">
      <alignment horizontal="center" vertical="center" wrapText="1"/>
    </xf>
    <xf numFmtId="0" fontId="8" fillId="13" borderId="12" xfId="0" applyFont="1" applyFill="1" applyBorder="1" applyAlignment="1">
      <alignment horizontal="center" vertical="center" wrapText="1"/>
    </xf>
    <xf numFmtId="164" fontId="5" fillId="13" borderId="11" xfId="60" applyFont="1" applyFill="1" applyBorder="1" applyAlignment="1">
      <alignment horizontal="center" vertical="center" wrapText="1"/>
    </xf>
    <xf numFmtId="0" fontId="4" fillId="13" borderId="11" xfId="0" applyFont="1" applyFill="1" applyBorder="1" applyAlignment="1">
      <alignment horizontal="center" vertical="center" wrapText="1"/>
    </xf>
    <xf numFmtId="164" fontId="4" fillId="13" borderId="11" xfId="6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64" fontId="5" fillId="0" borderId="11" xfId="60" applyFont="1" applyBorder="1" applyAlignment="1">
      <alignment horizontal="center" vertical="center" wrapText="1"/>
    </xf>
    <xf numFmtId="164" fontId="4" fillId="0" borderId="11" xfId="60" applyFont="1" applyBorder="1" applyAlignment="1">
      <alignment horizontal="center" vertical="center" wrapText="1"/>
    </xf>
    <xf numFmtId="0" fontId="8" fillId="38" borderId="12" xfId="0" applyFont="1" applyFill="1" applyBorder="1" applyAlignment="1">
      <alignment horizontal="center" vertical="center" wrapText="1"/>
    </xf>
    <xf numFmtId="164" fontId="5" fillId="38" borderId="11" xfId="60" applyFont="1" applyFill="1" applyBorder="1" applyAlignment="1">
      <alignment horizontal="center" vertical="center" wrapText="1"/>
    </xf>
    <xf numFmtId="0" fontId="4" fillId="38" borderId="11" xfId="0" applyFont="1" applyFill="1" applyBorder="1" applyAlignment="1">
      <alignment horizontal="center" vertical="center" wrapText="1"/>
    </xf>
    <xf numFmtId="164" fontId="4" fillId="38" borderId="11" xfId="60" applyFont="1" applyFill="1" applyBorder="1" applyAlignment="1">
      <alignment horizontal="center" vertical="center" wrapText="1"/>
    </xf>
    <xf numFmtId="164" fontId="5" fillId="37" borderId="11" xfId="60" applyFont="1" applyFill="1" applyBorder="1" applyAlignment="1">
      <alignment horizontal="center" vertical="center"/>
    </xf>
    <xf numFmtId="164" fontId="4" fillId="37" borderId="11" xfId="60" applyFont="1" applyFill="1" applyBorder="1" applyAlignment="1">
      <alignment horizontal="center" vertical="center"/>
    </xf>
    <xf numFmtId="164" fontId="5" fillId="13" borderId="11" xfId="60" applyFont="1" applyFill="1" applyBorder="1" applyAlignment="1">
      <alignment horizontal="center" vertical="center"/>
    </xf>
    <xf numFmtId="164" fontId="4" fillId="13" borderId="11" xfId="60" applyFont="1" applyFill="1" applyBorder="1" applyAlignment="1">
      <alignment horizontal="center" vertical="center"/>
    </xf>
    <xf numFmtId="0" fontId="8" fillId="23" borderId="12" xfId="0" applyFont="1" applyFill="1" applyBorder="1" applyAlignment="1">
      <alignment horizontal="center" vertical="center" wrapText="1"/>
    </xf>
    <xf numFmtId="164" fontId="5" fillId="23" borderId="11" xfId="60" applyFont="1" applyFill="1" applyBorder="1" applyAlignment="1">
      <alignment horizontal="center" vertical="center" wrapText="1"/>
    </xf>
    <xf numFmtId="164" fontId="5" fillId="23" borderId="11" xfId="60" applyFont="1" applyFill="1" applyBorder="1" applyAlignment="1">
      <alignment horizontal="center" vertical="center"/>
    </xf>
    <xf numFmtId="0" fontId="4" fillId="23" borderId="11" xfId="0" applyFont="1" applyFill="1" applyBorder="1" applyAlignment="1">
      <alignment horizontal="center" vertical="center" wrapText="1"/>
    </xf>
    <xf numFmtId="164" fontId="4" fillId="23" borderId="11" xfId="60" applyFont="1" applyFill="1" applyBorder="1" applyAlignment="1">
      <alignment horizontal="center" vertical="center" wrapText="1"/>
    </xf>
    <xf numFmtId="164" fontId="5" fillId="13" borderId="11" xfId="60" applyFont="1" applyFill="1" applyBorder="1" applyAlignment="1">
      <alignment horizontal="center" wrapText="1"/>
    </xf>
    <xf numFmtId="164" fontId="4" fillId="13" borderId="11" xfId="60" applyFont="1" applyFill="1" applyBorder="1" applyAlignment="1">
      <alignment horizontal="center"/>
    </xf>
    <xf numFmtId="164" fontId="5" fillId="0" borderId="11" xfId="60" applyFont="1" applyBorder="1" applyAlignment="1">
      <alignment horizontal="center" vertical="center"/>
    </xf>
    <xf numFmtId="164" fontId="4" fillId="0" borderId="11" xfId="60" applyFont="1" applyBorder="1" applyAlignment="1">
      <alignment horizontal="center" vertical="center"/>
    </xf>
    <xf numFmtId="43" fontId="4" fillId="0" borderId="11" xfId="60" applyNumberFormat="1" applyFont="1" applyFill="1" applyBorder="1" applyAlignment="1">
      <alignment horizontal="center" vertical="center"/>
    </xf>
    <xf numFmtId="43" fontId="4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1" xfId="43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5" fillId="0" borderId="14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5" fillId="0" borderId="14" xfId="0" applyFont="1" applyFill="1" applyBorder="1" applyAlignment="1">
      <alignment horizontal="left" vertical="center" wrapText="1"/>
    </xf>
    <xf numFmtId="0" fontId="55" fillId="0" borderId="17" xfId="0" applyFont="1" applyFill="1" applyBorder="1" applyAlignment="1">
      <alignment horizontal="left" vertical="center" wrapText="1"/>
    </xf>
    <xf numFmtId="0" fontId="55" fillId="0" borderId="15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43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/>
    </xf>
    <xf numFmtId="3" fontId="4" fillId="0" borderId="18" xfId="0" applyNumberFormat="1" applyFont="1" applyBorder="1" applyAlignment="1">
      <alignment horizontal="center" vertical="center"/>
    </xf>
    <xf numFmtId="3" fontId="4" fillId="0" borderId="16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43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center" vertical="center" wrapText="1"/>
    </xf>
    <xf numFmtId="3" fontId="4" fillId="0" borderId="18" xfId="0" applyNumberFormat="1" applyFont="1" applyFill="1" applyBorder="1" applyAlignment="1">
      <alignment horizontal="center" vertical="center" wrapText="1"/>
    </xf>
    <xf numFmtId="3" fontId="4" fillId="0" borderId="16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3" fontId="4" fillId="0" borderId="18" xfId="0" applyNumberFormat="1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right" vertical="center"/>
    </xf>
    <xf numFmtId="0" fontId="3" fillId="0" borderId="11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/>
    </xf>
    <xf numFmtId="0" fontId="4" fillId="36" borderId="12" xfId="0" applyFont="1" applyFill="1" applyBorder="1" applyAlignment="1">
      <alignment horizontal="left" vertical="center" wrapText="1"/>
    </xf>
    <xf numFmtId="0" fontId="4" fillId="36" borderId="18" xfId="0" applyFont="1" applyFill="1" applyBorder="1" applyAlignment="1">
      <alignment horizontal="left" vertical="center" wrapText="1"/>
    </xf>
    <xf numFmtId="0" fontId="4" fillId="36" borderId="16" xfId="0" applyFont="1" applyFill="1" applyBorder="1" applyAlignment="1">
      <alignment horizontal="left" vertical="center" wrapText="1"/>
    </xf>
    <xf numFmtId="164" fontId="5" fillId="0" borderId="12" xfId="60" applyFont="1" applyBorder="1" applyAlignment="1">
      <alignment horizontal="center" vertical="center" wrapText="1"/>
    </xf>
    <xf numFmtId="164" fontId="5" fillId="0" borderId="18" xfId="60" applyFont="1" applyBorder="1" applyAlignment="1">
      <alignment horizontal="center" vertical="center" wrapText="1"/>
    </xf>
    <xf numFmtId="164" fontId="5" fillId="0" borderId="16" xfId="60" applyFont="1" applyBorder="1" applyAlignment="1">
      <alignment horizontal="center" vertical="center" wrapText="1"/>
    </xf>
    <xf numFmtId="49" fontId="4" fillId="13" borderId="11" xfId="0" applyNumberFormat="1" applyFont="1" applyFill="1" applyBorder="1" applyAlignment="1">
      <alignment horizontal="center" vertical="center" wrapText="1"/>
    </xf>
    <xf numFmtId="0" fontId="4" fillId="13" borderId="12" xfId="0" applyFont="1" applyFill="1" applyBorder="1" applyAlignment="1">
      <alignment horizontal="left" vertical="center" wrapText="1"/>
    </xf>
    <xf numFmtId="0" fontId="4" fillId="13" borderId="18" xfId="0" applyFont="1" applyFill="1" applyBorder="1" applyAlignment="1">
      <alignment horizontal="left" vertical="center" wrapText="1"/>
    </xf>
    <xf numFmtId="0" fontId="4" fillId="13" borderId="16" xfId="0" applyFont="1" applyFill="1" applyBorder="1" applyAlignment="1">
      <alignment horizontal="left" vertical="center" wrapText="1"/>
    </xf>
    <xf numFmtId="164" fontId="5" fillId="13" borderId="12" xfId="60" applyFont="1" applyFill="1" applyBorder="1" applyAlignment="1">
      <alignment horizontal="center" vertical="center" wrapText="1"/>
    </xf>
    <xf numFmtId="164" fontId="5" fillId="13" borderId="18" xfId="60" applyFont="1" applyFill="1" applyBorder="1" applyAlignment="1">
      <alignment horizontal="center" vertical="center" wrapText="1"/>
    </xf>
    <xf numFmtId="164" fontId="5" fillId="13" borderId="16" xfId="6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49" fontId="5" fillId="23" borderId="12" xfId="0" applyNumberFormat="1" applyFont="1" applyFill="1" applyBorder="1" applyAlignment="1">
      <alignment horizontal="center" vertical="center" wrapText="1"/>
    </xf>
    <xf numFmtId="49" fontId="5" fillId="23" borderId="18" xfId="0" applyNumberFormat="1" applyFont="1" applyFill="1" applyBorder="1" applyAlignment="1">
      <alignment horizontal="center" vertical="center" wrapText="1"/>
    </xf>
    <xf numFmtId="49" fontId="5" fillId="23" borderId="16" xfId="0" applyNumberFormat="1" applyFont="1" applyFill="1" applyBorder="1" applyAlignment="1">
      <alignment horizontal="center" vertical="center" wrapText="1"/>
    </xf>
    <xf numFmtId="0" fontId="5" fillId="23" borderId="12" xfId="0" applyFont="1" applyFill="1" applyBorder="1" applyAlignment="1">
      <alignment horizontal="left" vertical="center" wrapText="1"/>
    </xf>
    <xf numFmtId="0" fontId="5" fillId="23" borderId="18" xfId="0" applyFont="1" applyFill="1" applyBorder="1" applyAlignment="1">
      <alignment horizontal="left" vertical="center" wrapText="1"/>
    </xf>
    <xf numFmtId="0" fontId="5" fillId="23" borderId="16" xfId="0" applyFont="1" applyFill="1" applyBorder="1" applyAlignment="1">
      <alignment horizontal="left" vertical="center" wrapText="1"/>
    </xf>
    <xf numFmtId="164" fontId="5" fillId="23" borderId="12" xfId="60" applyFont="1" applyFill="1" applyBorder="1" applyAlignment="1">
      <alignment horizontal="center" vertical="center"/>
    </xf>
    <xf numFmtId="164" fontId="5" fillId="23" borderId="18" xfId="60" applyFont="1" applyFill="1" applyBorder="1" applyAlignment="1">
      <alignment horizontal="center" vertical="center"/>
    </xf>
    <xf numFmtId="164" fontId="5" fillId="23" borderId="16" xfId="60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15" fillId="0" borderId="12" xfId="0" applyFont="1" applyFill="1" applyBorder="1" applyAlignment="1">
      <alignment horizontal="left" vertical="center" wrapText="1"/>
    </xf>
    <xf numFmtId="0" fontId="15" fillId="0" borderId="18" xfId="0" applyFont="1" applyFill="1" applyBorder="1" applyAlignment="1">
      <alignment horizontal="left" vertical="center" wrapText="1"/>
    </xf>
    <xf numFmtId="0" fontId="15" fillId="0" borderId="16" xfId="0" applyFont="1" applyFill="1" applyBorder="1" applyAlignment="1">
      <alignment horizontal="left" vertical="center" wrapText="1"/>
    </xf>
    <xf numFmtId="14" fontId="4" fillId="0" borderId="12" xfId="0" applyNumberFormat="1" applyFont="1" applyBorder="1" applyAlignment="1">
      <alignment horizontal="center" vertical="center"/>
    </xf>
    <xf numFmtId="14" fontId="4" fillId="0" borderId="18" xfId="0" applyNumberFormat="1" applyFont="1" applyBorder="1" applyAlignment="1">
      <alignment horizontal="center" vertical="center"/>
    </xf>
    <xf numFmtId="14" fontId="4" fillId="0" borderId="16" xfId="0" applyNumberFormat="1" applyFont="1" applyBorder="1" applyAlignment="1">
      <alignment horizontal="center" vertical="center"/>
    </xf>
    <xf numFmtId="49" fontId="4" fillId="13" borderId="12" xfId="0" applyNumberFormat="1" applyFont="1" applyFill="1" applyBorder="1" applyAlignment="1">
      <alignment horizontal="center" vertical="center" wrapText="1"/>
    </xf>
    <xf numFmtId="49" fontId="4" fillId="13" borderId="18" xfId="0" applyNumberFormat="1" applyFont="1" applyFill="1" applyBorder="1" applyAlignment="1">
      <alignment horizontal="center" vertical="center" wrapText="1"/>
    </xf>
    <xf numFmtId="49" fontId="4" fillId="13" borderId="16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left" vertical="center" wrapText="1"/>
    </xf>
    <xf numFmtId="3" fontId="4" fillId="0" borderId="18" xfId="0" applyNumberFormat="1" applyFont="1" applyFill="1" applyBorder="1" applyAlignment="1">
      <alignment horizontal="left" vertical="center" wrapText="1"/>
    </xf>
    <xf numFmtId="3" fontId="4" fillId="0" borderId="16" xfId="0" applyNumberFormat="1" applyFont="1" applyFill="1" applyBorder="1" applyAlignment="1">
      <alignment horizontal="left" vertical="center" wrapText="1"/>
    </xf>
    <xf numFmtId="49" fontId="5" fillId="37" borderId="12" xfId="0" applyNumberFormat="1" applyFont="1" applyFill="1" applyBorder="1" applyAlignment="1">
      <alignment horizontal="center" vertical="center" wrapText="1"/>
    </xf>
    <xf numFmtId="49" fontId="5" fillId="37" borderId="18" xfId="0" applyNumberFormat="1" applyFont="1" applyFill="1" applyBorder="1" applyAlignment="1">
      <alignment horizontal="center" vertical="center" wrapText="1"/>
    </xf>
    <xf numFmtId="49" fontId="5" fillId="37" borderId="16" xfId="0" applyNumberFormat="1" applyFont="1" applyFill="1" applyBorder="1" applyAlignment="1">
      <alignment horizontal="center" vertical="center" wrapText="1"/>
    </xf>
    <xf numFmtId="0" fontId="4" fillId="37" borderId="12" xfId="0" applyFont="1" applyFill="1" applyBorder="1" applyAlignment="1">
      <alignment horizontal="left" vertical="center" wrapText="1"/>
    </xf>
    <xf numFmtId="0" fontId="4" fillId="37" borderId="18" xfId="0" applyFont="1" applyFill="1" applyBorder="1" applyAlignment="1">
      <alignment horizontal="left" vertical="center" wrapText="1"/>
    </xf>
    <xf numFmtId="0" fontId="4" fillId="37" borderId="16" xfId="0" applyFont="1" applyFill="1" applyBorder="1" applyAlignment="1">
      <alignment horizontal="left" vertical="center" wrapText="1"/>
    </xf>
    <xf numFmtId="164" fontId="5" fillId="37" borderId="12" xfId="60" applyFont="1" applyFill="1" applyBorder="1" applyAlignment="1">
      <alignment horizontal="center" vertical="center" wrapText="1"/>
    </xf>
    <xf numFmtId="164" fontId="5" fillId="37" borderId="18" xfId="60" applyFont="1" applyFill="1" applyBorder="1" applyAlignment="1">
      <alignment horizontal="center" vertical="center" wrapText="1"/>
    </xf>
    <xf numFmtId="164" fontId="5" fillId="37" borderId="16" xfId="6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/>
    </xf>
    <xf numFmtId="0" fontId="56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2" xfId="43" applyFont="1" applyFill="1" applyBorder="1" applyAlignment="1">
      <alignment horizontal="center" vertical="center" wrapText="1"/>
    </xf>
    <xf numFmtId="0" fontId="7" fillId="0" borderId="16" xfId="43" applyFont="1" applyFill="1" applyBorder="1" applyAlignment="1">
      <alignment horizontal="center" vertical="center" wrapText="1"/>
    </xf>
    <xf numFmtId="0" fontId="56" fillId="0" borderId="0" xfId="0" applyFont="1" applyFill="1" applyAlignment="1">
      <alignment horizontal="right" vertical="center" wrapText="1"/>
    </xf>
    <xf numFmtId="49" fontId="4" fillId="35" borderId="12" xfId="0" applyNumberFormat="1" applyFont="1" applyFill="1" applyBorder="1" applyAlignment="1">
      <alignment horizontal="center" vertical="center" wrapText="1"/>
    </xf>
    <xf numFmtId="49" fontId="4" fillId="35" borderId="18" xfId="0" applyNumberFormat="1" applyFont="1" applyFill="1" applyBorder="1" applyAlignment="1">
      <alignment horizontal="center" vertical="center" wrapText="1"/>
    </xf>
    <xf numFmtId="49" fontId="4" fillId="35" borderId="16" xfId="0" applyNumberFormat="1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left" vertical="center" wrapText="1"/>
    </xf>
    <xf numFmtId="0" fontId="5" fillId="35" borderId="18" xfId="0" applyFont="1" applyFill="1" applyBorder="1" applyAlignment="1">
      <alignment horizontal="left" vertical="center" wrapText="1"/>
    </xf>
    <xf numFmtId="0" fontId="5" fillId="35" borderId="16" xfId="0" applyFont="1" applyFill="1" applyBorder="1" applyAlignment="1">
      <alignment horizontal="left" vertical="center" wrapText="1"/>
    </xf>
    <xf numFmtId="164" fontId="5" fillId="35" borderId="12" xfId="60" applyFont="1" applyFill="1" applyBorder="1" applyAlignment="1">
      <alignment horizontal="center" vertical="center" wrapText="1"/>
    </xf>
    <xf numFmtId="164" fontId="5" fillId="35" borderId="18" xfId="60" applyFont="1" applyFill="1" applyBorder="1" applyAlignment="1">
      <alignment horizontal="center" vertical="center" wrapText="1"/>
    </xf>
    <xf numFmtId="164" fontId="5" fillId="35" borderId="16" xfId="60" applyFont="1" applyFill="1" applyBorder="1" applyAlignment="1">
      <alignment horizontal="center" vertical="center" wrapText="1"/>
    </xf>
    <xf numFmtId="0" fontId="5" fillId="38" borderId="12" xfId="0" applyFont="1" applyFill="1" applyBorder="1" applyAlignment="1">
      <alignment horizontal="center" vertical="center"/>
    </xf>
    <xf numFmtId="0" fontId="5" fillId="38" borderId="18" xfId="0" applyFont="1" applyFill="1" applyBorder="1" applyAlignment="1">
      <alignment horizontal="center" vertical="center"/>
    </xf>
    <xf numFmtId="0" fontId="5" fillId="38" borderId="16" xfId="0" applyFont="1" applyFill="1" applyBorder="1" applyAlignment="1">
      <alignment horizontal="center" vertical="center"/>
    </xf>
    <xf numFmtId="0" fontId="5" fillId="38" borderId="12" xfId="0" applyFont="1" applyFill="1" applyBorder="1" applyAlignment="1">
      <alignment horizontal="left" vertical="center" wrapText="1"/>
    </xf>
    <xf numFmtId="0" fontId="5" fillId="38" borderId="18" xfId="0" applyFont="1" applyFill="1" applyBorder="1" applyAlignment="1">
      <alignment horizontal="left" vertical="center" wrapText="1"/>
    </xf>
    <xf numFmtId="0" fontId="5" fillId="38" borderId="16" xfId="0" applyFont="1" applyFill="1" applyBorder="1" applyAlignment="1">
      <alignment horizontal="left" vertical="center" wrapText="1"/>
    </xf>
    <xf numFmtId="164" fontId="5" fillId="38" borderId="12" xfId="60" applyFont="1" applyFill="1" applyBorder="1" applyAlignment="1">
      <alignment horizontal="center" vertical="center" wrapText="1"/>
    </xf>
    <xf numFmtId="164" fontId="5" fillId="38" borderId="18" xfId="60" applyFont="1" applyFill="1" applyBorder="1" applyAlignment="1">
      <alignment horizontal="center" vertical="center" wrapText="1"/>
    </xf>
    <xf numFmtId="164" fontId="5" fillId="38" borderId="16" xfId="60" applyFont="1" applyFill="1" applyBorder="1" applyAlignment="1">
      <alignment horizontal="center" vertical="center" wrapText="1"/>
    </xf>
    <xf numFmtId="0" fontId="5" fillId="37" borderId="12" xfId="0" applyFont="1" applyFill="1" applyBorder="1" applyAlignment="1">
      <alignment horizontal="left" vertical="center" wrapText="1"/>
    </xf>
    <xf numFmtId="0" fontId="5" fillId="37" borderId="18" xfId="0" applyFont="1" applyFill="1" applyBorder="1" applyAlignment="1">
      <alignment horizontal="left" vertical="center" wrapText="1"/>
    </xf>
    <xf numFmtId="0" fontId="5" fillId="37" borderId="16" xfId="0" applyFont="1" applyFill="1" applyBorder="1" applyAlignment="1">
      <alignment horizontal="left" vertical="center" wrapText="1"/>
    </xf>
    <xf numFmtId="164" fontId="5" fillId="37" borderId="12" xfId="60" applyFont="1" applyFill="1" applyBorder="1" applyAlignment="1">
      <alignment horizontal="center" vertical="center"/>
    </xf>
    <xf numFmtId="164" fontId="5" fillId="37" borderId="18" xfId="60" applyFont="1" applyFill="1" applyBorder="1" applyAlignment="1">
      <alignment horizontal="center" vertical="center"/>
    </xf>
    <xf numFmtId="164" fontId="5" fillId="37" borderId="16" xfId="6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17" borderId="11" xfId="0" applyNumberFormat="1" applyFont="1" applyFill="1" applyBorder="1" applyAlignment="1">
      <alignment horizontal="left" vertical="center" wrapText="1"/>
    </xf>
    <xf numFmtId="0" fontId="4" fillId="17" borderId="11" xfId="0" applyFont="1" applyFill="1" applyBorder="1" applyAlignment="1">
      <alignment horizontal="left" vertical="center"/>
    </xf>
    <xf numFmtId="0" fontId="4" fillId="17" borderId="11" xfId="0" applyFont="1" applyFill="1" applyBorder="1" applyAlignment="1">
      <alignment horizontal="left" vertical="center" wrapText="1"/>
    </xf>
    <xf numFmtId="43" fontId="4" fillId="17" borderId="13" xfId="0" applyNumberFormat="1" applyFont="1" applyFill="1" applyBorder="1" applyAlignment="1">
      <alignment horizontal="center" vertical="center" wrapText="1"/>
    </xf>
    <xf numFmtId="43" fontId="4" fillId="17" borderId="20" xfId="0" applyNumberFormat="1" applyFont="1" applyFill="1" applyBorder="1" applyAlignment="1">
      <alignment horizontal="center" vertical="center" wrapText="1"/>
    </xf>
    <xf numFmtId="0" fontId="4" fillId="36" borderId="12" xfId="0" applyNumberFormat="1" applyFont="1" applyFill="1" applyBorder="1" applyAlignment="1">
      <alignment horizontal="left" vertical="center" wrapText="1"/>
    </xf>
    <xf numFmtId="0" fontId="4" fillId="36" borderId="18" xfId="0" applyNumberFormat="1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43" fontId="4" fillId="0" borderId="12" xfId="0" applyNumberFormat="1" applyFont="1" applyFill="1" applyBorder="1" applyAlignment="1">
      <alignment horizontal="left" vertical="center" wrapText="1"/>
    </xf>
    <xf numFmtId="43" fontId="4" fillId="0" borderId="18" xfId="0" applyNumberFormat="1" applyFont="1" applyFill="1" applyBorder="1" applyAlignment="1">
      <alignment horizontal="left" vertical="center" wrapText="1"/>
    </xf>
    <xf numFmtId="43" fontId="4" fillId="0" borderId="16" xfId="0" applyNumberFormat="1" applyFont="1" applyFill="1" applyBorder="1" applyAlignment="1">
      <alignment horizontal="left" vertical="center" wrapText="1"/>
    </xf>
    <xf numFmtId="0" fontId="4" fillId="4" borderId="12" xfId="0" applyNumberFormat="1" applyFont="1" applyFill="1" applyBorder="1" applyAlignment="1">
      <alignment horizontal="left" vertical="center" wrapText="1"/>
    </xf>
    <xf numFmtId="0" fontId="4" fillId="4" borderId="18" xfId="0" applyNumberFormat="1" applyFont="1" applyFill="1" applyBorder="1" applyAlignment="1">
      <alignment horizontal="left" vertical="center" wrapText="1"/>
    </xf>
    <xf numFmtId="0" fontId="4" fillId="4" borderId="11" xfId="0" applyFont="1" applyFill="1" applyBorder="1" applyAlignment="1">
      <alignment horizontal="left" vertical="center"/>
    </xf>
    <xf numFmtId="0" fontId="4" fillId="4" borderId="12" xfId="0" applyFont="1" applyFill="1" applyBorder="1" applyAlignment="1">
      <alignment horizontal="left" vertical="center" wrapText="1"/>
    </xf>
    <xf numFmtId="0" fontId="4" fillId="4" borderId="18" xfId="0" applyFont="1" applyFill="1" applyBorder="1" applyAlignment="1">
      <alignment horizontal="left" vertical="center" wrapText="1"/>
    </xf>
    <xf numFmtId="0" fontId="4" fillId="4" borderId="16" xfId="0" applyFont="1" applyFill="1" applyBorder="1" applyAlignment="1">
      <alignment horizontal="left" vertical="center" wrapText="1"/>
    </xf>
    <xf numFmtId="43" fontId="4" fillId="4" borderId="12" xfId="0" applyNumberFormat="1" applyFont="1" applyFill="1" applyBorder="1" applyAlignment="1">
      <alignment horizontal="left" vertical="center" wrapText="1"/>
    </xf>
    <xf numFmtId="43" fontId="4" fillId="4" borderId="18" xfId="0" applyNumberFormat="1" applyFont="1" applyFill="1" applyBorder="1" applyAlignment="1">
      <alignment horizontal="left" vertical="center" wrapText="1"/>
    </xf>
    <xf numFmtId="43" fontId="4" fillId="4" borderId="16" xfId="0" applyNumberFormat="1" applyFont="1" applyFill="1" applyBorder="1" applyAlignment="1">
      <alignment horizontal="left" vertical="center" wrapText="1"/>
    </xf>
    <xf numFmtId="43" fontId="4" fillId="4" borderId="13" xfId="0" applyNumberFormat="1" applyFont="1" applyFill="1" applyBorder="1" applyAlignment="1">
      <alignment horizontal="center" vertical="center" wrapText="1"/>
    </xf>
    <xf numFmtId="43" fontId="4" fillId="4" borderId="2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3" fontId="4" fillId="0" borderId="11" xfId="0" applyNumberFormat="1" applyFont="1" applyBorder="1" applyAlignment="1">
      <alignment horizontal="left" vertical="center" wrapText="1"/>
    </xf>
    <xf numFmtId="43" fontId="4" fillId="0" borderId="13" xfId="0" applyNumberFormat="1" applyFont="1" applyFill="1" applyBorder="1" applyAlignment="1">
      <alignment horizontal="center" vertical="center" wrapText="1"/>
    </xf>
    <xf numFmtId="43" fontId="4" fillId="0" borderId="20" xfId="0" applyNumberFormat="1" applyFont="1" applyFill="1" applyBorder="1" applyAlignment="1">
      <alignment horizontal="center" vertical="center" wrapText="1"/>
    </xf>
    <xf numFmtId="0" fontId="4" fillId="36" borderId="11" xfId="0" applyNumberFormat="1" applyFont="1" applyFill="1" applyBorder="1" applyAlignment="1">
      <alignment horizontal="left" vertical="center" wrapText="1"/>
    </xf>
    <xf numFmtId="0" fontId="4" fillId="16" borderId="11" xfId="0" applyFont="1" applyFill="1" applyBorder="1" applyAlignment="1">
      <alignment horizontal="left" vertical="center"/>
    </xf>
    <xf numFmtId="0" fontId="4" fillId="16" borderId="11" xfId="0" applyFont="1" applyFill="1" applyBorder="1" applyAlignment="1">
      <alignment horizontal="left" vertical="center" wrapText="1"/>
    </xf>
    <xf numFmtId="43" fontId="4" fillId="16" borderId="13" xfId="0" applyNumberFormat="1" applyFont="1" applyFill="1" applyBorder="1" applyAlignment="1">
      <alignment horizontal="center" vertical="center" wrapText="1"/>
    </xf>
    <xf numFmtId="43" fontId="4" fillId="16" borderId="20" xfId="0" applyNumberFormat="1" applyFont="1" applyFill="1" applyBorder="1" applyAlignment="1">
      <alignment horizontal="center" vertical="center" wrapText="1"/>
    </xf>
    <xf numFmtId="43" fontId="4" fillId="16" borderId="11" xfId="0" applyNumberFormat="1" applyFont="1" applyFill="1" applyBorder="1" applyAlignment="1">
      <alignment horizontal="left" vertical="center" wrapText="1"/>
    </xf>
    <xf numFmtId="0" fontId="4" fillId="16" borderId="11" xfId="0" applyNumberFormat="1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5" borderId="12" xfId="0" applyNumberFormat="1" applyFont="1" applyFill="1" applyBorder="1" applyAlignment="1">
      <alignment horizontal="left" vertical="center" wrapText="1"/>
    </xf>
    <xf numFmtId="0" fontId="4" fillId="5" borderId="18" xfId="0" applyNumberFormat="1" applyFont="1" applyFill="1" applyBorder="1" applyAlignment="1">
      <alignment horizontal="left" vertical="center" wrapText="1"/>
    </xf>
    <xf numFmtId="0" fontId="4" fillId="5" borderId="11" xfId="0" applyFont="1" applyFill="1" applyBorder="1" applyAlignment="1">
      <alignment horizontal="left" vertical="center"/>
    </xf>
    <xf numFmtId="0" fontId="4" fillId="5" borderId="12" xfId="0" applyFont="1" applyFill="1" applyBorder="1" applyAlignment="1">
      <alignment horizontal="left" vertical="center" wrapText="1"/>
    </xf>
    <xf numFmtId="0" fontId="4" fillId="5" borderId="18" xfId="0" applyFont="1" applyFill="1" applyBorder="1" applyAlignment="1">
      <alignment horizontal="left" vertical="center" wrapText="1"/>
    </xf>
    <xf numFmtId="0" fontId="4" fillId="5" borderId="16" xfId="0" applyFont="1" applyFill="1" applyBorder="1" applyAlignment="1">
      <alignment horizontal="left" vertical="center" wrapText="1"/>
    </xf>
    <xf numFmtId="43" fontId="4" fillId="5" borderId="12" xfId="0" applyNumberFormat="1" applyFont="1" applyFill="1" applyBorder="1" applyAlignment="1">
      <alignment horizontal="left" vertical="center" wrapText="1"/>
    </xf>
    <xf numFmtId="43" fontId="4" fillId="5" borderId="18" xfId="0" applyNumberFormat="1" applyFont="1" applyFill="1" applyBorder="1" applyAlignment="1">
      <alignment horizontal="left" vertical="center" wrapText="1"/>
    </xf>
    <xf numFmtId="43" fontId="4" fillId="5" borderId="16" xfId="0" applyNumberFormat="1" applyFont="1" applyFill="1" applyBorder="1" applyAlignment="1">
      <alignment horizontal="left" vertical="center" wrapText="1"/>
    </xf>
    <xf numFmtId="43" fontId="4" fillId="5" borderId="13" xfId="0" applyNumberFormat="1" applyFont="1" applyFill="1" applyBorder="1" applyAlignment="1">
      <alignment horizontal="center" vertical="center" wrapText="1"/>
    </xf>
    <xf numFmtId="43" fontId="4" fillId="5" borderId="20" xfId="0" applyNumberFormat="1" applyFont="1" applyFill="1" applyBorder="1" applyAlignment="1">
      <alignment horizontal="center" vertical="center" wrapText="1"/>
    </xf>
    <xf numFmtId="0" fontId="4" fillId="35" borderId="11" xfId="0" applyNumberFormat="1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 wrapText="1"/>
    </xf>
    <xf numFmtId="0" fontId="4" fillId="2" borderId="18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left" vertical="center" wrapText="1"/>
    </xf>
    <xf numFmtId="43" fontId="4" fillId="2" borderId="12" xfId="0" applyNumberFormat="1" applyFont="1" applyFill="1" applyBorder="1" applyAlignment="1">
      <alignment horizontal="left" vertical="center" wrapText="1"/>
    </xf>
    <xf numFmtId="43" fontId="4" fillId="2" borderId="18" xfId="0" applyNumberFormat="1" applyFont="1" applyFill="1" applyBorder="1" applyAlignment="1">
      <alignment horizontal="left" vertical="center" wrapText="1"/>
    </xf>
    <xf numFmtId="43" fontId="4" fillId="2" borderId="16" xfId="0" applyNumberFormat="1" applyFont="1" applyFill="1" applyBorder="1" applyAlignment="1">
      <alignment horizontal="left" vertical="center" wrapText="1"/>
    </xf>
    <xf numFmtId="43" fontId="4" fillId="2" borderId="13" xfId="0" applyNumberFormat="1" applyFont="1" applyFill="1" applyBorder="1" applyAlignment="1">
      <alignment horizontal="center" vertical="center" wrapText="1"/>
    </xf>
    <xf numFmtId="43" fontId="4" fillId="2" borderId="20" xfId="0" applyNumberFormat="1" applyFont="1" applyFill="1" applyBorder="1" applyAlignment="1">
      <alignment horizontal="center" vertical="center" wrapText="1"/>
    </xf>
    <xf numFmtId="0" fontId="4" fillId="2" borderId="12" xfId="0" applyNumberFormat="1" applyFont="1" applyFill="1" applyBorder="1" applyAlignment="1">
      <alignment horizontal="left" vertical="center" wrapText="1"/>
    </xf>
    <xf numFmtId="0" fontId="4" fillId="2" borderId="18" xfId="0" applyNumberFormat="1" applyFont="1" applyFill="1" applyBorder="1" applyAlignment="1">
      <alignment horizontal="left" vertical="center" wrapText="1"/>
    </xf>
    <xf numFmtId="0" fontId="4" fillId="35" borderId="11" xfId="0" applyFont="1" applyFill="1" applyBorder="1" applyAlignment="1">
      <alignment horizontal="left" vertical="center"/>
    </xf>
    <xf numFmtId="0" fontId="4" fillId="35" borderId="11" xfId="0" applyFont="1" applyFill="1" applyBorder="1" applyAlignment="1">
      <alignment horizontal="left" vertical="center" wrapText="1"/>
    </xf>
    <xf numFmtId="43" fontId="4" fillId="35" borderId="13" xfId="0" applyNumberFormat="1" applyFont="1" applyFill="1" applyBorder="1" applyAlignment="1">
      <alignment horizontal="center" vertical="center" wrapText="1"/>
    </xf>
    <xf numFmtId="43" fontId="4" fillId="35" borderId="20" xfId="0" applyNumberFormat="1" applyFont="1" applyFill="1" applyBorder="1" applyAlignment="1">
      <alignment horizontal="center" vertical="center" wrapText="1"/>
    </xf>
    <xf numFmtId="14" fontId="4" fillId="0" borderId="11" xfId="0" applyNumberFormat="1" applyFont="1" applyBorder="1" applyAlignment="1">
      <alignment horizontal="left" vertical="center"/>
    </xf>
    <xf numFmtId="0" fontId="4" fillId="15" borderId="11" xfId="0" applyNumberFormat="1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left" vertical="center"/>
    </xf>
    <xf numFmtId="0" fontId="4" fillId="3" borderId="12" xfId="0" applyFont="1" applyFill="1" applyBorder="1" applyAlignment="1">
      <alignment horizontal="left" vertical="center" wrapText="1"/>
    </xf>
    <xf numFmtId="0" fontId="4" fillId="3" borderId="18" xfId="0" applyFont="1" applyFill="1" applyBorder="1" applyAlignment="1">
      <alignment horizontal="left" vertical="center" wrapText="1"/>
    </xf>
    <xf numFmtId="0" fontId="4" fillId="3" borderId="16" xfId="0" applyFont="1" applyFill="1" applyBorder="1" applyAlignment="1">
      <alignment horizontal="left" vertical="center" wrapText="1"/>
    </xf>
    <xf numFmtId="43" fontId="4" fillId="3" borderId="12" xfId="0" applyNumberFormat="1" applyFont="1" applyFill="1" applyBorder="1" applyAlignment="1">
      <alignment horizontal="left" vertical="center" wrapText="1"/>
    </xf>
    <xf numFmtId="43" fontId="4" fillId="3" borderId="18" xfId="0" applyNumberFormat="1" applyFont="1" applyFill="1" applyBorder="1" applyAlignment="1">
      <alignment horizontal="left" vertical="center" wrapText="1"/>
    </xf>
    <xf numFmtId="43" fontId="4" fillId="3" borderId="16" xfId="0" applyNumberFormat="1" applyFont="1" applyFill="1" applyBorder="1" applyAlignment="1">
      <alignment horizontal="left" vertical="center" wrapText="1"/>
    </xf>
    <xf numFmtId="43" fontId="4" fillId="3" borderId="13" xfId="0" applyNumberFormat="1" applyFont="1" applyFill="1" applyBorder="1" applyAlignment="1">
      <alignment horizontal="center" vertical="center" wrapText="1"/>
    </xf>
    <xf numFmtId="43" fontId="4" fillId="3" borderId="20" xfId="0" applyNumberFormat="1" applyFont="1" applyFill="1" applyBorder="1" applyAlignment="1">
      <alignment horizontal="center" vertical="center" wrapText="1"/>
    </xf>
    <xf numFmtId="0" fontId="4" fillId="3" borderId="12" xfId="0" applyNumberFormat="1" applyFont="1" applyFill="1" applyBorder="1" applyAlignment="1">
      <alignment horizontal="left" vertical="center" wrapText="1"/>
    </xf>
    <xf numFmtId="0" fontId="4" fillId="3" borderId="18" xfId="0" applyNumberFormat="1" applyFont="1" applyFill="1" applyBorder="1" applyAlignment="1">
      <alignment horizontal="left" vertical="center" wrapText="1"/>
    </xf>
    <xf numFmtId="0" fontId="4" fillId="15" borderId="11" xfId="0" applyFont="1" applyFill="1" applyBorder="1" applyAlignment="1">
      <alignment horizontal="left" vertical="center"/>
    </xf>
    <xf numFmtId="0" fontId="4" fillId="15" borderId="11" xfId="0" applyFont="1" applyFill="1" applyBorder="1" applyAlignment="1">
      <alignment horizontal="left" vertical="center" wrapText="1"/>
    </xf>
    <xf numFmtId="43" fontId="4" fillId="15" borderId="13" xfId="0" applyNumberFormat="1" applyFont="1" applyFill="1" applyBorder="1" applyAlignment="1">
      <alignment horizontal="center" vertical="center" wrapText="1"/>
    </xf>
    <xf numFmtId="43" fontId="4" fillId="15" borderId="20" xfId="0" applyNumberFormat="1" applyFont="1" applyFill="1" applyBorder="1" applyAlignment="1">
      <alignment horizontal="center" vertical="center" wrapText="1"/>
    </xf>
    <xf numFmtId="0" fontId="4" fillId="19" borderId="11" xfId="0" applyNumberFormat="1" applyFont="1" applyFill="1" applyBorder="1" applyAlignment="1">
      <alignment horizontal="left" vertical="center" wrapText="1"/>
    </xf>
    <xf numFmtId="0" fontId="4" fillId="7" borderId="11" xfId="0" applyFont="1" applyFill="1" applyBorder="1" applyAlignment="1">
      <alignment horizontal="left" vertical="center"/>
    </xf>
    <xf numFmtId="0" fontId="4" fillId="7" borderId="12" xfId="0" applyFont="1" applyFill="1" applyBorder="1" applyAlignment="1">
      <alignment horizontal="left" vertical="center" wrapText="1"/>
    </xf>
    <xf numFmtId="0" fontId="4" fillId="7" borderId="18" xfId="0" applyFont="1" applyFill="1" applyBorder="1" applyAlignment="1">
      <alignment horizontal="left" vertical="center" wrapText="1"/>
    </xf>
    <xf numFmtId="0" fontId="4" fillId="7" borderId="16" xfId="0" applyFont="1" applyFill="1" applyBorder="1" applyAlignment="1">
      <alignment horizontal="left" vertical="center" wrapText="1"/>
    </xf>
    <xf numFmtId="43" fontId="4" fillId="7" borderId="12" xfId="0" applyNumberFormat="1" applyFont="1" applyFill="1" applyBorder="1" applyAlignment="1">
      <alignment horizontal="left" vertical="center" wrapText="1"/>
    </xf>
    <xf numFmtId="43" fontId="4" fillId="7" borderId="18" xfId="0" applyNumberFormat="1" applyFont="1" applyFill="1" applyBorder="1" applyAlignment="1">
      <alignment horizontal="left" vertical="center" wrapText="1"/>
    </xf>
    <xf numFmtId="43" fontId="4" fillId="7" borderId="16" xfId="0" applyNumberFormat="1" applyFont="1" applyFill="1" applyBorder="1" applyAlignment="1">
      <alignment horizontal="left" vertical="center" wrapText="1"/>
    </xf>
    <xf numFmtId="43" fontId="4" fillId="7" borderId="13" xfId="0" applyNumberFormat="1" applyFont="1" applyFill="1" applyBorder="1" applyAlignment="1">
      <alignment horizontal="center" vertical="center" wrapText="1"/>
    </xf>
    <xf numFmtId="43" fontId="4" fillId="7" borderId="20" xfId="0" applyNumberFormat="1" applyFont="1" applyFill="1" applyBorder="1" applyAlignment="1">
      <alignment horizontal="center" vertical="center" wrapText="1"/>
    </xf>
    <xf numFmtId="0" fontId="4" fillId="7" borderId="12" xfId="0" applyNumberFormat="1" applyFont="1" applyFill="1" applyBorder="1" applyAlignment="1">
      <alignment horizontal="left" vertical="center" wrapText="1"/>
    </xf>
    <xf numFmtId="0" fontId="4" fillId="7" borderId="18" xfId="0" applyNumberFormat="1" applyFont="1" applyFill="1" applyBorder="1" applyAlignment="1">
      <alignment horizontal="left" vertical="center" wrapText="1"/>
    </xf>
    <xf numFmtId="0" fontId="4" fillId="19" borderId="11" xfId="0" applyFont="1" applyFill="1" applyBorder="1" applyAlignment="1">
      <alignment horizontal="left" vertical="center"/>
    </xf>
    <xf numFmtId="0" fontId="4" fillId="19" borderId="11" xfId="0" applyFont="1" applyFill="1" applyBorder="1" applyAlignment="1">
      <alignment horizontal="left" vertical="center" wrapText="1"/>
    </xf>
    <xf numFmtId="43" fontId="4" fillId="19" borderId="13" xfId="0" applyNumberFormat="1" applyFont="1" applyFill="1" applyBorder="1" applyAlignment="1">
      <alignment horizontal="center" vertical="center" wrapText="1"/>
    </xf>
    <xf numFmtId="43" fontId="4" fillId="19" borderId="20" xfId="0" applyNumberFormat="1" applyFont="1" applyFill="1" applyBorder="1" applyAlignment="1">
      <alignment horizontal="center" vertical="center" wrapText="1"/>
    </xf>
    <xf numFmtId="0" fontId="4" fillId="36" borderId="16" xfId="0" applyNumberFormat="1" applyFont="1" applyFill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4" fontId="2" fillId="0" borderId="12" xfId="0" applyNumberFormat="1" applyFont="1" applyBorder="1" applyAlignment="1">
      <alignment horizontal="center" vertical="center"/>
    </xf>
    <xf numFmtId="14" fontId="2" fillId="0" borderId="18" xfId="0" applyNumberFormat="1" applyFont="1" applyBorder="1" applyAlignment="1">
      <alignment horizontal="center" vertical="center"/>
    </xf>
    <xf numFmtId="14" fontId="2" fillId="0" borderId="16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akonovaEV.ZATO-A\Desktop\&#1052;&#1059;&#1053;&#1048;&#1062;&#1048;&#1055;&#1040;&#1051;&#1068;&#1053;&#1067;&#1045;%20&#1055;&#1056;&#1054;&#1043;&#1056;&#1040;&#1052;&#1052;&#1067;\&#1052;&#1055;%20&#1054;&#1041;&#1056;&#1040;&#1047;&#1054;&#1042;&#1040;&#1053;&#1048;&#1045;%20&#1085;&#1072;%202021-2025\&#1087;&#1088;&#1086;&#1075;&#1088;&#1072;&#1084;&#1084;&#1072;%20+%20&#1087;&#1088;&#1080;&#1082;&#1072;&#1079;%20+&#1087;&#1083;&#1072;&#1085;%20&#1088;&#1077;&#1072;&#1083;&#1080;&#1079;&#1072;&#1094;&#1080;&#1080;%20161%20&#1086;&#1090;%2027.01.2022\&#1052;&#1055;%20&#1086;&#1073;&#1088;&#1072;&#1079;&#1086;&#1074;&#1072;&#1085;&#1080;&#1077;%202022-2025%20&#1056;&#1040;&#1041;.&#1042;&#1040;&#1056;&#1048;&#1040;&#1053;&#1058;%2013.01.202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akonovaEV.ZATO-A\Desktop\&#1052;&#1059;&#1053;&#1048;&#1062;&#1048;&#1055;&#1040;&#1051;&#1068;&#1053;&#1067;&#1045;%20&#1055;&#1056;&#1054;&#1043;&#1056;&#1040;&#1052;&#1052;&#1067;\&#1052;&#1055;%20&#1054;&#1041;&#1056;&#1040;&#1047;&#1054;&#1042;&#1040;&#1053;&#1048;&#1045;%20&#1085;&#1072;%202021-2025\&#1087;&#1088;&#1086;&#1075;&#1088;&#1072;&#1084;&#1084;&#1072;%20&#1087;&#1088;&#1080;&#1082;&#1072;&#1079;%20+%20&#1087;&#1083;&#1072;&#1085;%20&#1088;&#1077;&#1072;&#1083;&#1080;&#1079;&#1072;&#1094;&#1080;&#1080;%20&#1086;&#1090;%2011.10.2021\&#1052;&#1055;%20&#1086;&#1073;&#1088;&#1072;&#1079;&#1086;&#1074;&#1072;&#1085;&#1080;&#1077;%202021-2025%20&#1056;&#1040;&#1041;.&#1042;&#1040;&#1056;&#1048;&#1040;&#1053;&#1058;%2011.10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Пасп ГП"/>
      <sheetName val="табл.2"/>
      <sheetName val="табл.3"/>
      <sheetName val="табл.4"/>
      <sheetName val="табл.5"/>
      <sheetName val="табл.5(а)"/>
      <sheetName val="табл.7"/>
      <sheetName val="табл.5(б)"/>
      <sheetName val="табл.6"/>
      <sheetName val="табл.8 09.06.21"/>
      <sheetName val="табл.9"/>
      <sheetName val="табл.8 13.01.2022"/>
      <sheetName val="табл.10(а)"/>
      <sheetName val="табл.10(б)"/>
      <sheetName val="табл.10(в)"/>
      <sheetName val="РСД 93 от 15.12.21"/>
      <sheetName val="01 12 2021"/>
      <sheetName val="СБР для ГРБС от УФ "/>
      <sheetName val="11а. Отч мероп 01.10.21"/>
      <sheetName val="11б. Отч ОКС"/>
      <sheetName val="бюджет2022"/>
      <sheetName val="кб 2022"/>
      <sheetName val="культура 2022"/>
      <sheetName val="БЮДЖЕТ 2 чтение"/>
      <sheetName val="11в. Отч пок "/>
      <sheetName val="11г Оц эф"/>
    </sheetNames>
    <sheetDataSet>
      <sheetData sheetId="17">
        <row r="6">
          <cell r="G6">
            <v>2008471245.1199994</v>
          </cell>
          <cell r="H6">
            <v>1988916766.59</v>
          </cell>
          <cell r="I6">
            <v>2013218408.0899997</v>
          </cell>
        </row>
        <row r="7">
          <cell r="I7">
            <v>52803705.25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 Пасп ГП"/>
      <sheetName val="табл.2"/>
      <sheetName val="табл.3"/>
      <sheetName val="табл.4"/>
      <sheetName val="табл.5"/>
      <sheetName val="табл.5(а)"/>
      <sheetName val="табл.7"/>
      <sheetName val="табл.5(б)"/>
      <sheetName val="табл.6"/>
      <sheetName val="табл.8 09.06.21"/>
      <sheetName val="табл.9"/>
      <sheetName val="табл.8 11.10.21"/>
      <sheetName val="табл.10(а)"/>
      <sheetName val="табл.10(б)"/>
      <sheetName val="табл.10(в)"/>
      <sheetName val="РРО 2021-2022 посл вар с усл"/>
      <sheetName val="усл.утв"/>
      <sheetName val="11а. Отч мероп 01.07.21"/>
      <sheetName val="11б. Отч ОКС"/>
      <sheetName val="01 10 2021"/>
      <sheetName val="11в. Отч пок "/>
      <sheetName val="11г Оц эф"/>
      <sheetName val="РСД 20.05.21"/>
    </sheetNames>
    <sheetDataSet>
      <sheetData sheetId="9">
        <row r="231">
          <cell r="F231">
            <v>0</v>
          </cell>
          <cell r="G231">
            <v>0</v>
          </cell>
          <cell r="H231">
            <v>0</v>
          </cell>
          <cell r="I23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Q41"/>
  <sheetViews>
    <sheetView view="pageBreakPreview" zoomScale="85" zoomScaleNormal="115" zoomScaleSheetLayoutView="85" zoomScalePageLayoutView="0" workbookViewId="0" topLeftCell="A1">
      <selection activeCell="J15" sqref="J15:J20"/>
    </sheetView>
  </sheetViews>
  <sheetFormatPr defaultColWidth="9.140625" defaultRowHeight="15"/>
  <cols>
    <col min="1" max="1" width="5.57421875" style="68" customWidth="1"/>
    <col min="2" max="2" width="33.140625" style="68" customWidth="1"/>
    <col min="3" max="3" width="11.7109375" style="68" customWidth="1"/>
    <col min="4" max="4" width="10.7109375" style="68" customWidth="1"/>
    <col min="5" max="5" width="8.421875" style="68" customWidth="1"/>
    <col min="6" max="6" width="8.57421875" style="68" customWidth="1"/>
    <col min="7" max="7" width="8.28125" style="68" customWidth="1"/>
    <col min="8" max="8" width="6.28125" style="68" customWidth="1"/>
    <col min="9" max="9" width="9.140625" style="68" customWidth="1"/>
    <col min="10" max="10" width="6.7109375" style="68" customWidth="1"/>
    <col min="11" max="11" width="9.00390625" style="68" customWidth="1"/>
    <col min="12" max="12" width="6.28125" style="68" customWidth="1"/>
    <col min="13" max="13" width="8.421875" style="68" customWidth="1"/>
    <col min="14" max="14" width="7.421875" style="68" customWidth="1"/>
    <col min="15" max="15" width="8.421875" style="68" customWidth="1"/>
    <col min="16" max="16" width="7.28125" style="68" customWidth="1"/>
    <col min="17" max="17" width="22.8515625" style="68" customWidth="1"/>
    <col min="18" max="16384" width="9.140625" style="68" customWidth="1"/>
  </cols>
  <sheetData>
    <row r="1" ht="16.5" customHeight="1">
      <c r="Q1" s="88" t="s">
        <v>22</v>
      </c>
    </row>
    <row r="2" spans="1:17" ht="12.75">
      <c r="A2" s="227" t="s">
        <v>82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</row>
    <row r="3" spans="1:17" ht="12.75">
      <c r="A3" s="226" t="s">
        <v>10</v>
      </c>
      <c r="B3" s="226" t="s">
        <v>23</v>
      </c>
      <c r="C3" s="226" t="s">
        <v>11</v>
      </c>
      <c r="D3" s="226" t="s">
        <v>29</v>
      </c>
      <c r="E3" s="228" t="s">
        <v>24</v>
      </c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9" t="s">
        <v>25</v>
      </c>
    </row>
    <row r="4" spans="1:17" ht="12.75">
      <c r="A4" s="226"/>
      <c r="B4" s="226"/>
      <c r="C4" s="226"/>
      <c r="D4" s="226"/>
      <c r="E4" s="98">
        <v>2019</v>
      </c>
      <c r="F4" s="98">
        <v>2020</v>
      </c>
      <c r="G4" s="226">
        <v>2021</v>
      </c>
      <c r="H4" s="226"/>
      <c r="I4" s="226">
        <v>2022</v>
      </c>
      <c r="J4" s="226"/>
      <c r="K4" s="226">
        <v>2023</v>
      </c>
      <c r="L4" s="226"/>
      <c r="M4" s="226">
        <v>2024</v>
      </c>
      <c r="N4" s="226"/>
      <c r="O4" s="226">
        <v>2025</v>
      </c>
      <c r="P4" s="226"/>
      <c r="Q4" s="229"/>
    </row>
    <row r="5" spans="1:17" ht="12.75">
      <c r="A5" s="226"/>
      <c r="B5" s="226"/>
      <c r="C5" s="226"/>
      <c r="D5" s="226"/>
      <c r="E5" s="101" t="s">
        <v>26</v>
      </c>
      <c r="F5" s="101" t="s">
        <v>27</v>
      </c>
      <c r="G5" s="101" t="s">
        <v>28</v>
      </c>
      <c r="H5" s="101" t="s">
        <v>26</v>
      </c>
      <c r="I5" s="101" t="s">
        <v>28</v>
      </c>
      <c r="J5" s="101" t="s">
        <v>26</v>
      </c>
      <c r="K5" s="101" t="s">
        <v>28</v>
      </c>
      <c r="L5" s="101" t="s">
        <v>26</v>
      </c>
      <c r="M5" s="101" t="s">
        <v>28</v>
      </c>
      <c r="N5" s="101" t="s">
        <v>26</v>
      </c>
      <c r="O5" s="101" t="s">
        <v>28</v>
      </c>
      <c r="P5" s="101" t="s">
        <v>26</v>
      </c>
      <c r="Q5" s="229"/>
    </row>
    <row r="6" spans="1:17" s="89" customFormat="1" ht="12.75">
      <c r="A6" s="225"/>
      <c r="B6" s="224" t="s">
        <v>298</v>
      </c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</row>
    <row r="7" spans="1:17" s="89" customFormat="1" ht="12.75">
      <c r="A7" s="225"/>
      <c r="B7" s="224" t="s">
        <v>239</v>
      </c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4"/>
    </row>
    <row r="8" spans="1:17" ht="38.25">
      <c r="A8" s="100" t="s">
        <v>79</v>
      </c>
      <c r="B8" s="96" t="s">
        <v>152</v>
      </c>
      <c r="C8" s="98" t="s">
        <v>122</v>
      </c>
      <c r="D8" s="98" t="s">
        <v>157</v>
      </c>
      <c r="E8" s="58">
        <v>100</v>
      </c>
      <c r="F8" s="58">
        <v>100</v>
      </c>
      <c r="G8" s="58">
        <v>100</v>
      </c>
      <c r="H8" s="58"/>
      <c r="I8" s="58">
        <v>100</v>
      </c>
      <c r="J8" s="58"/>
      <c r="K8" s="58">
        <v>100</v>
      </c>
      <c r="L8" s="58"/>
      <c r="M8" s="58">
        <v>100</v>
      </c>
      <c r="N8" s="58"/>
      <c r="O8" s="58">
        <v>100</v>
      </c>
      <c r="P8" s="99"/>
      <c r="Q8" s="90" t="s">
        <v>153</v>
      </c>
    </row>
    <row r="9" spans="1:17" ht="63.75">
      <c r="A9" s="100" t="s">
        <v>80</v>
      </c>
      <c r="B9" s="69" t="s">
        <v>154</v>
      </c>
      <c r="C9" s="98" t="s">
        <v>122</v>
      </c>
      <c r="D9" s="49" t="s">
        <v>160</v>
      </c>
      <c r="E9" s="77">
        <f>(5428+243+331+268)/9281*100</f>
        <v>67.55737528283589</v>
      </c>
      <c r="F9" s="77">
        <f>(5551+243+325+270)/9665*100</f>
        <v>66.10450077599586</v>
      </c>
      <c r="G9" s="77">
        <f>(6720+242+325+285)/9872*100</f>
        <v>76.70178282009724</v>
      </c>
      <c r="H9" s="98"/>
      <c r="I9" s="77">
        <f>(6790+244+341+285)/9991*100</f>
        <v>76.6690021018917</v>
      </c>
      <c r="J9" s="77"/>
      <c r="K9" s="77">
        <f>(6950+244+341+285)/9912*100</f>
        <v>78.89426957223567</v>
      </c>
      <c r="L9" s="98"/>
      <c r="M9" s="77">
        <f>(6950+244+341+285)/9846*100</f>
        <v>79.42311598618728</v>
      </c>
      <c r="N9" s="98"/>
      <c r="O9" s="77">
        <f>(6950+244+341+285)/9664*100</f>
        <v>80.91887417218543</v>
      </c>
      <c r="P9" s="98"/>
      <c r="Q9" s="98" t="s">
        <v>419</v>
      </c>
    </row>
    <row r="10" spans="1:17" ht="76.5">
      <c r="A10" s="100" t="s">
        <v>155</v>
      </c>
      <c r="B10" s="58" t="s">
        <v>156</v>
      </c>
      <c r="C10" s="58" t="s">
        <v>122</v>
      </c>
      <c r="D10" s="58" t="s">
        <v>157</v>
      </c>
      <c r="E10" s="58">
        <v>100</v>
      </c>
      <c r="F10" s="58">
        <v>100</v>
      </c>
      <c r="G10" s="58">
        <v>100</v>
      </c>
      <c r="H10" s="58"/>
      <c r="I10" s="58">
        <v>100</v>
      </c>
      <c r="J10" s="58"/>
      <c r="K10" s="58">
        <v>100</v>
      </c>
      <c r="L10" s="58"/>
      <c r="M10" s="58">
        <v>100</v>
      </c>
      <c r="N10" s="58"/>
      <c r="O10" s="58">
        <v>100</v>
      </c>
      <c r="P10" s="58"/>
      <c r="Q10" s="58" t="s">
        <v>153</v>
      </c>
    </row>
    <row r="11" spans="1:17" s="91" customFormat="1" ht="12.75">
      <c r="A11" s="225" t="s">
        <v>20</v>
      </c>
      <c r="B11" s="223" t="s">
        <v>334</v>
      </c>
      <c r="C11" s="223"/>
      <c r="D11" s="223"/>
      <c r="E11" s="223"/>
      <c r="F11" s="223"/>
      <c r="G11" s="223"/>
      <c r="H11" s="223"/>
      <c r="I11" s="223"/>
      <c r="J11" s="223"/>
      <c r="K11" s="223"/>
      <c r="L11" s="223"/>
      <c r="M11" s="223"/>
      <c r="N11" s="223"/>
      <c r="O11" s="223"/>
      <c r="P11" s="223"/>
      <c r="Q11" s="223"/>
    </row>
    <row r="12" spans="1:17" s="91" customFormat="1" ht="12.75">
      <c r="A12" s="225"/>
      <c r="B12" s="223" t="s">
        <v>237</v>
      </c>
      <c r="C12" s="223"/>
      <c r="D12" s="223"/>
      <c r="E12" s="223"/>
      <c r="F12" s="223"/>
      <c r="G12" s="223"/>
      <c r="H12" s="223"/>
      <c r="I12" s="223"/>
      <c r="J12" s="223"/>
      <c r="K12" s="223"/>
      <c r="L12" s="223"/>
      <c r="M12" s="223"/>
      <c r="N12" s="223"/>
      <c r="O12" s="223"/>
      <c r="P12" s="223"/>
      <c r="Q12" s="223"/>
    </row>
    <row r="13" spans="1:17" ht="143.25" customHeight="1">
      <c r="A13" s="100" t="s">
        <v>5</v>
      </c>
      <c r="B13" s="98" t="s">
        <v>158</v>
      </c>
      <c r="C13" s="58" t="s">
        <v>122</v>
      </c>
      <c r="D13" s="49" t="s">
        <v>157</v>
      </c>
      <c r="E13" s="58">
        <v>100</v>
      </c>
      <c r="F13" s="58">
        <v>100</v>
      </c>
      <c r="G13" s="58">
        <v>100</v>
      </c>
      <c r="H13" s="58"/>
      <c r="I13" s="58">
        <v>100</v>
      </c>
      <c r="J13" s="58"/>
      <c r="K13" s="58">
        <v>100</v>
      </c>
      <c r="L13" s="58"/>
      <c r="M13" s="58">
        <v>100</v>
      </c>
      <c r="N13" s="58"/>
      <c r="O13" s="58">
        <v>100</v>
      </c>
      <c r="P13" s="58"/>
      <c r="Q13" s="58" t="s">
        <v>209</v>
      </c>
    </row>
    <row r="14" spans="1:17" ht="153">
      <c r="A14" s="100" t="s">
        <v>241</v>
      </c>
      <c r="B14" s="98" t="s">
        <v>297</v>
      </c>
      <c r="C14" s="98" t="s">
        <v>122</v>
      </c>
      <c r="D14" s="49" t="s">
        <v>160</v>
      </c>
      <c r="E14" s="80">
        <f>2760/(2760+746)*100</f>
        <v>78.72219053051911</v>
      </c>
      <c r="F14" s="80">
        <f>2600/(2600+367)*100</f>
        <v>87.63060330299966</v>
      </c>
      <c r="G14" s="80">
        <f>2600/(2600+367)*100</f>
        <v>87.63060330299966</v>
      </c>
      <c r="H14" s="77"/>
      <c r="I14" s="80">
        <f>2600/(2600+367)*100</f>
        <v>87.63060330299966</v>
      </c>
      <c r="J14" s="77"/>
      <c r="K14" s="80">
        <f>2600/(2600+367)*100</f>
        <v>87.63060330299966</v>
      </c>
      <c r="L14" s="77"/>
      <c r="M14" s="80">
        <f>2600/(2600+367)*100</f>
        <v>87.63060330299966</v>
      </c>
      <c r="N14" s="77"/>
      <c r="O14" s="80">
        <f>2600/(2600+367)*100</f>
        <v>87.63060330299966</v>
      </c>
      <c r="P14" s="98"/>
      <c r="Q14" s="98" t="s">
        <v>209</v>
      </c>
    </row>
    <row r="15" spans="1:17" ht="127.5">
      <c r="A15" s="100" t="s">
        <v>242</v>
      </c>
      <c r="B15" s="98" t="s">
        <v>159</v>
      </c>
      <c r="C15" s="98" t="s">
        <v>122</v>
      </c>
      <c r="D15" s="49" t="s">
        <v>157</v>
      </c>
      <c r="E15" s="98">
        <v>100</v>
      </c>
      <c r="F15" s="98">
        <v>100</v>
      </c>
      <c r="G15" s="98">
        <v>100</v>
      </c>
      <c r="H15" s="98"/>
      <c r="I15" s="98">
        <v>100</v>
      </c>
      <c r="J15" s="98"/>
      <c r="K15" s="98">
        <v>100</v>
      </c>
      <c r="L15" s="98"/>
      <c r="M15" s="98">
        <v>100</v>
      </c>
      <c r="N15" s="98"/>
      <c r="O15" s="98">
        <v>100</v>
      </c>
      <c r="P15" s="98"/>
      <c r="Q15" s="98" t="s">
        <v>209</v>
      </c>
    </row>
    <row r="16" spans="1:17" ht="127.5">
      <c r="A16" s="100" t="s">
        <v>245</v>
      </c>
      <c r="B16" s="98" t="s">
        <v>292</v>
      </c>
      <c r="C16" s="58" t="s">
        <v>122</v>
      </c>
      <c r="D16" s="58" t="s">
        <v>157</v>
      </c>
      <c r="E16" s="58">
        <v>100</v>
      </c>
      <c r="F16" s="58">
        <v>100</v>
      </c>
      <c r="G16" s="58">
        <v>100</v>
      </c>
      <c r="H16" s="58"/>
      <c r="I16" s="58">
        <v>100</v>
      </c>
      <c r="J16" s="58"/>
      <c r="K16" s="58">
        <v>100</v>
      </c>
      <c r="L16" s="58"/>
      <c r="M16" s="58">
        <v>100</v>
      </c>
      <c r="N16" s="58"/>
      <c r="O16" s="58">
        <v>100</v>
      </c>
      <c r="P16" s="58"/>
      <c r="Q16" s="58" t="s">
        <v>209</v>
      </c>
    </row>
    <row r="17" spans="1:17" ht="12.75" customHeight="1">
      <c r="A17" s="100" t="s">
        <v>37</v>
      </c>
      <c r="B17" s="223" t="s">
        <v>311</v>
      </c>
      <c r="C17" s="223"/>
      <c r="D17" s="223"/>
      <c r="E17" s="223"/>
      <c r="F17" s="223"/>
      <c r="G17" s="223"/>
      <c r="H17" s="223"/>
      <c r="I17" s="223"/>
      <c r="J17" s="223"/>
      <c r="K17" s="223"/>
      <c r="L17" s="223"/>
      <c r="M17" s="223"/>
      <c r="N17" s="223"/>
      <c r="O17" s="223"/>
      <c r="P17" s="223"/>
      <c r="Q17" s="223"/>
    </row>
    <row r="18" spans="1:17" ht="12.75" customHeight="1">
      <c r="A18" s="100"/>
      <c r="B18" s="223" t="s">
        <v>335</v>
      </c>
      <c r="C18" s="223"/>
      <c r="D18" s="223"/>
      <c r="E18" s="223"/>
      <c r="F18" s="223"/>
      <c r="G18" s="223"/>
      <c r="H18" s="223"/>
      <c r="I18" s="223"/>
      <c r="J18" s="223"/>
      <c r="K18" s="223"/>
      <c r="L18" s="223"/>
      <c r="M18" s="223"/>
      <c r="N18" s="223"/>
      <c r="O18" s="223"/>
      <c r="P18" s="223"/>
      <c r="Q18" s="223"/>
    </row>
    <row r="19" spans="1:17" ht="76.5">
      <c r="A19" s="100" t="s">
        <v>6</v>
      </c>
      <c r="B19" s="98" t="s">
        <v>243</v>
      </c>
      <c r="C19" s="58" t="s">
        <v>122</v>
      </c>
      <c r="D19" s="98" t="s">
        <v>157</v>
      </c>
      <c r="E19" s="58">
        <v>100</v>
      </c>
      <c r="F19" s="58">
        <v>100</v>
      </c>
      <c r="G19" s="58">
        <v>100</v>
      </c>
      <c r="H19" s="58"/>
      <c r="I19" s="58">
        <v>100</v>
      </c>
      <c r="J19" s="58"/>
      <c r="K19" s="58">
        <v>100</v>
      </c>
      <c r="L19" s="58"/>
      <c r="M19" s="58">
        <v>100</v>
      </c>
      <c r="N19" s="58"/>
      <c r="O19" s="58">
        <v>100</v>
      </c>
      <c r="P19" s="58"/>
      <c r="Q19" s="58" t="s">
        <v>210</v>
      </c>
    </row>
    <row r="20" spans="1:17" ht="102">
      <c r="A20" s="100" t="s">
        <v>8</v>
      </c>
      <c r="B20" s="58" t="s">
        <v>161</v>
      </c>
      <c r="C20" s="67" t="s">
        <v>122</v>
      </c>
      <c r="D20" s="98" t="s">
        <v>157</v>
      </c>
      <c r="E20" s="98">
        <v>100</v>
      </c>
      <c r="F20" s="98">
        <v>100</v>
      </c>
      <c r="G20" s="50">
        <v>100</v>
      </c>
      <c r="H20" s="98"/>
      <c r="I20" s="50">
        <v>100</v>
      </c>
      <c r="J20" s="98"/>
      <c r="K20" s="50">
        <v>100</v>
      </c>
      <c r="L20" s="98"/>
      <c r="M20" s="50">
        <v>100</v>
      </c>
      <c r="N20" s="98"/>
      <c r="O20" s="50">
        <v>100</v>
      </c>
      <c r="P20" s="76"/>
      <c r="Q20" s="58" t="s">
        <v>210</v>
      </c>
    </row>
    <row r="21" spans="1:17" ht="76.5">
      <c r="A21" s="100" t="s">
        <v>291</v>
      </c>
      <c r="B21" s="98" t="s">
        <v>292</v>
      </c>
      <c r="C21" s="58" t="s">
        <v>122</v>
      </c>
      <c r="D21" s="58" t="s">
        <v>157</v>
      </c>
      <c r="E21" s="58">
        <v>100</v>
      </c>
      <c r="F21" s="58">
        <v>100</v>
      </c>
      <c r="G21" s="58">
        <v>100</v>
      </c>
      <c r="H21" s="58"/>
      <c r="I21" s="58">
        <v>100</v>
      </c>
      <c r="J21" s="58"/>
      <c r="K21" s="58">
        <v>100</v>
      </c>
      <c r="L21" s="58"/>
      <c r="M21" s="58">
        <v>100</v>
      </c>
      <c r="N21" s="58"/>
      <c r="O21" s="58">
        <v>100</v>
      </c>
      <c r="P21" s="58"/>
      <c r="Q21" s="58" t="s">
        <v>210</v>
      </c>
    </row>
    <row r="22" spans="1:17" s="91" customFormat="1" ht="12.75">
      <c r="A22" s="231">
        <v>3</v>
      </c>
      <c r="B22" s="223" t="s">
        <v>336</v>
      </c>
      <c r="C22" s="223"/>
      <c r="D22" s="223"/>
      <c r="E22" s="223"/>
      <c r="F22" s="223"/>
      <c r="G22" s="223"/>
      <c r="H22" s="223"/>
      <c r="I22" s="223"/>
      <c r="J22" s="223"/>
      <c r="K22" s="223"/>
      <c r="L22" s="223"/>
      <c r="M22" s="223"/>
      <c r="N22" s="223"/>
      <c r="O22" s="223"/>
      <c r="P22" s="223"/>
      <c r="Q22" s="223"/>
    </row>
    <row r="23" spans="1:17" s="91" customFormat="1" ht="12.75">
      <c r="A23" s="231"/>
      <c r="B23" s="223" t="s">
        <v>238</v>
      </c>
      <c r="C23" s="223"/>
      <c r="D23" s="223"/>
      <c r="E23" s="223"/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3"/>
    </row>
    <row r="24" spans="1:17" ht="114.75">
      <c r="A24" s="97" t="s">
        <v>7</v>
      </c>
      <c r="B24" s="96" t="s">
        <v>407</v>
      </c>
      <c r="C24" s="67" t="s">
        <v>122</v>
      </c>
      <c r="D24" s="99" t="s">
        <v>157</v>
      </c>
      <c r="E24" s="58">
        <v>100.9</v>
      </c>
      <c r="F24" s="58">
        <v>100</v>
      </c>
      <c r="G24" s="58">
        <v>100</v>
      </c>
      <c r="H24" s="58"/>
      <c r="I24" s="58">
        <v>100</v>
      </c>
      <c r="J24" s="58"/>
      <c r="K24" s="58">
        <v>100</v>
      </c>
      <c r="L24" s="58"/>
      <c r="M24" s="58">
        <v>100</v>
      </c>
      <c r="N24" s="58"/>
      <c r="O24" s="58">
        <v>100</v>
      </c>
      <c r="P24" s="99"/>
      <c r="Q24" s="58" t="s">
        <v>211</v>
      </c>
    </row>
    <row r="25" spans="1:17" ht="114.75">
      <c r="A25" s="92" t="s">
        <v>9</v>
      </c>
      <c r="B25" s="61" t="s">
        <v>295</v>
      </c>
      <c r="C25" s="67" t="s">
        <v>122</v>
      </c>
      <c r="D25" s="49" t="s">
        <v>160</v>
      </c>
      <c r="E25" s="77">
        <f>(5428+243+331+268)/9281*100</f>
        <v>67.55737528283589</v>
      </c>
      <c r="F25" s="77">
        <f>(5551+243+325+270)/9665*100</f>
        <v>66.10450077599586</v>
      </c>
      <c r="G25" s="77">
        <f>(6720+242+325+285)/9872*100</f>
        <v>76.70178282009724</v>
      </c>
      <c r="H25" s="98"/>
      <c r="I25" s="77">
        <f>(6790+244+341+285)/9991*100</f>
        <v>76.6690021018917</v>
      </c>
      <c r="J25" s="77"/>
      <c r="K25" s="77">
        <f>(6950+244+341+285)/9912*100</f>
        <v>78.89426957223567</v>
      </c>
      <c r="L25" s="98"/>
      <c r="M25" s="77">
        <f>(6950+244+341+285)/9846*100</f>
        <v>79.42311598618728</v>
      </c>
      <c r="N25" s="98"/>
      <c r="O25" s="77">
        <f>(6950+244+341+285)/9664*100</f>
        <v>80.91887417218543</v>
      </c>
      <c r="P25" s="98"/>
      <c r="Q25" s="58" t="s">
        <v>211</v>
      </c>
    </row>
    <row r="26" spans="1:17" ht="135.75" customHeight="1">
      <c r="A26" s="92" t="s">
        <v>348</v>
      </c>
      <c r="B26" s="96" t="s">
        <v>386</v>
      </c>
      <c r="C26" s="67" t="s">
        <v>122</v>
      </c>
      <c r="D26" s="49" t="s">
        <v>160</v>
      </c>
      <c r="E26" s="98">
        <v>0</v>
      </c>
      <c r="F26" s="98">
        <v>25</v>
      </c>
      <c r="G26" s="98">
        <v>50</v>
      </c>
      <c r="H26" s="98"/>
      <c r="I26" s="98">
        <v>75</v>
      </c>
      <c r="J26" s="98"/>
      <c r="K26" s="98">
        <v>100</v>
      </c>
      <c r="L26" s="98"/>
      <c r="M26" s="98">
        <v>100</v>
      </c>
      <c r="N26" s="98"/>
      <c r="O26" s="98">
        <v>100</v>
      </c>
      <c r="P26" s="98"/>
      <c r="Q26" s="58" t="s">
        <v>211</v>
      </c>
    </row>
    <row r="27" spans="1:17" ht="114.75">
      <c r="A27" s="100" t="s">
        <v>124</v>
      </c>
      <c r="B27" s="98" t="s">
        <v>272</v>
      </c>
      <c r="C27" s="58" t="s">
        <v>122</v>
      </c>
      <c r="D27" s="58" t="s">
        <v>157</v>
      </c>
      <c r="E27" s="58">
        <v>100</v>
      </c>
      <c r="F27" s="58">
        <v>100</v>
      </c>
      <c r="G27" s="58">
        <v>100</v>
      </c>
      <c r="H27" s="58"/>
      <c r="I27" s="58">
        <v>100</v>
      </c>
      <c r="J27" s="58"/>
      <c r="K27" s="58">
        <v>100</v>
      </c>
      <c r="L27" s="58"/>
      <c r="M27" s="58">
        <v>100</v>
      </c>
      <c r="N27" s="58"/>
      <c r="O27" s="58">
        <v>100</v>
      </c>
      <c r="P27" s="58"/>
      <c r="Q27" s="58" t="s">
        <v>211</v>
      </c>
    </row>
    <row r="28" spans="1:17" ht="76.5">
      <c r="A28" s="92" t="s">
        <v>125</v>
      </c>
      <c r="B28" s="61" t="s">
        <v>296</v>
      </c>
      <c r="C28" s="67" t="s">
        <v>122</v>
      </c>
      <c r="D28" s="49" t="s">
        <v>160</v>
      </c>
      <c r="E28" s="77">
        <f>(331+193+110)/8922*100</f>
        <v>7.106030038108048</v>
      </c>
      <c r="F28" s="77">
        <f>(250+193+120)/9665*100</f>
        <v>5.825142265907915</v>
      </c>
      <c r="G28" s="77">
        <f>(250+193+140)/9872*100</f>
        <v>5.905591572123177</v>
      </c>
      <c r="H28" s="77"/>
      <c r="I28" s="77">
        <f>(260+193+150)/9991*100</f>
        <v>6.03543188869983</v>
      </c>
      <c r="J28" s="77"/>
      <c r="K28" s="77">
        <f>(260+193+160)/9912*100</f>
        <v>6.184422921711057</v>
      </c>
      <c r="L28" s="77"/>
      <c r="M28" s="77">
        <f>(260+193+170)/9846*100</f>
        <v>6.327442616290879</v>
      </c>
      <c r="N28" s="77"/>
      <c r="O28" s="77">
        <f>(260+193+180)/9664*100</f>
        <v>6.550082781456953</v>
      </c>
      <c r="P28" s="77"/>
      <c r="Q28" s="96" t="s">
        <v>412</v>
      </c>
    </row>
    <row r="29" spans="1:17" ht="89.25">
      <c r="A29" s="100" t="s">
        <v>389</v>
      </c>
      <c r="B29" s="102" t="s">
        <v>391</v>
      </c>
      <c r="C29" s="58" t="s">
        <v>123</v>
      </c>
      <c r="D29" s="58" t="s">
        <v>157</v>
      </c>
      <c r="E29" s="58">
        <v>0</v>
      </c>
      <c r="F29" s="58">
        <v>1</v>
      </c>
      <c r="G29" s="58">
        <v>2</v>
      </c>
      <c r="H29" s="58"/>
      <c r="I29" s="58">
        <v>1</v>
      </c>
      <c r="J29" s="58"/>
      <c r="K29" s="58">
        <v>0</v>
      </c>
      <c r="L29" s="58"/>
      <c r="M29" s="58">
        <v>0</v>
      </c>
      <c r="N29" s="58"/>
      <c r="O29" s="58">
        <v>0</v>
      </c>
      <c r="P29" s="58"/>
      <c r="Q29" s="96" t="s">
        <v>412</v>
      </c>
    </row>
    <row r="30" spans="1:17" s="93" customFormat="1" ht="12.75">
      <c r="A30" s="230">
        <v>4</v>
      </c>
      <c r="B30" s="223" t="s">
        <v>323</v>
      </c>
      <c r="C30" s="223"/>
      <c r="D30" s="223"/>
      <c r="E30" s="223"/>
      <c r="F30" s="223"/>
      <c r="G30" s="223"/>
      <c r="H30" s="223"/>
      <c r="I30" s="223"/>
      <c r="J30" s="223"/>
      <c r="K30" s="223"/>
      <c r="L30" s="223"/>
      <c r="M30" s="223"/>
      <c r="N30" s="223"/>
      <c r="O30" s="223"/>
      <c r="P30" s="223"/>
      <c r="Q30" s="223"/>
    </row>
    <row r="31" spans="1:17" s="93" customFormat="1" ht="12.75">
      <c r="A31" s="230"/>
      <c r="B31" s="223" t="s">
        <v>337</v>
      </c>
      <c r="C31" s="223"/>
      <c r="D31" s="223"/>
      <c r="E31" s="223"/>
      <c r="F31" s="223"/>
      <c r="G31" s="223"/>
      <c r="H31" s="223"/>
      <c r="I31" s="223"/>
      <c r="J31" s="223"/>
      <c r="K31" s="223"/>
      <c r="L31" s="223"/>
      <c r="M31" s="223"/>
      <c r="N31" s="223"/>
      <c r="O31" s="223"/>
      <c r="P31" s="223"/>
      <c r="Q31" s="223"/>
    </row>
    <row r="32" spans="1:17" ht="38.25">
      <c r="A32" s="97" t="s">
        <v>61</v>
      </c>
      <c r="B32" s="96" t="s">
        <v>244</v>
      </c>
      <c r="C32" s="67" t="s">
        <v>123</v>
      </c>
      <c r="D32" s="49" t="s">
        <v>160</v>
      </c>
      <c r="E32" s="98">
        <v>47</v>
      </c>
      <c r="F32" s="98">
        <v>67</v>
      </c>
      <c r="G32" s="98">
        <v>67</v>
      </c>
      <c r="H32" s="98"/>
      <c r="I32" s="98">
        <v>67</v>
      </c>
      <c r="J32" s="98"/>
      <c r="K32" s="98">
        <v>67</v>
      </c>
      <c r="L32" s="98"/>
      <c r="M32" s="98">
        <v>67</v>
      </c>
      <c r="N32" s="98"/>
      <c r="O32" s="98">
        <v>67</v>
      </c>
      <c r="P32" s="98"/>
      <c r="Q32" s="58" t="s">
        <v>153</v>
      </c>
    </row>
    <row r="33" spans="1:17" ht="63.75">
      <c r="A33" s="97" t="s">
        <v>62</v>
      </c>
      <c r="B33" s="96" t="s">
        <v>256</v>
      </c>
      <c r="C33" s="58" t="s">
        <v>122</v>
      </c>
      <c r="D33" s="99" t="s">
        <v>157</v>
      </c>
      <c r="E33" s="98">
        <v>100</v>
      </c>
      <c r="F33" s="98">
        <v>100</v>
      </c>
      <c r="G33" s="98">
        <v>100</v>
      </c>
      <c r="H33" s="98"/>
      <c r="I33" s="98">
        <v>100</v>
      </c>
      <c r="J33" s="98"/>
      <c r="K33" s="98">
        <v>100</v>
      </c>
      <c r="L33" s="98"/>
      <c r="M33" s="98">
        <v>100</v>
      </c>
      <c r="N33" s="98"/>
      <c r="O33" s="98">
        <v>100</v>
      </c>
      <c r="P33" s="98"/>
      <c r="Q33" s="58" t="s">
        <v>153</v>
      </c>
    </row>
    <row r="34" spans="1:17" s="93" customFormat="1" ht="12.75">
      <c r="A34" s="230">
        <v>5</v>
      </c>
      <c r="B34" s="223" t="s">
        <v>421</v>
      </c>
      <c r="C34" s="223"/>
      <c r="D34" s="223"/>
      <c r="E34" s="223"/>
      <c r="F34" s="223"/>
      <c r="G34" s="223"/>
      <c r="H34" s="223"/>
      <c r="I34" s="223"/>
      <c r="J34" s="223"/>
      <c r="K34" s="223"/>
      <c r="L34" s="223"/>
      <c r="M34" s="223"/>
      <c r="N34" s="223"/>
      <c r="O34" s="223"/>
      <c r="P34" s="223"/>
      <c r="Q34" s="223"/>
    </row>
    <row r="35" spans="1:17" s="93" customFormat="1" ht="54" customHeight="1">
      <c r="A35" s="230"/>
      <c r="B35" s="223" t="s">
        <v>338</v>
      </c>
      <c r="C35" s="223"/>
      <c r="D35" s="223"/>
      <c r="E35" s="223"/>
      <c r="F35" s="223"/>
      <c r="G35" s="223"/>
      <c r="H35" s="223"/>
      <c r="I35" s="223"/>
      <c r="J35" s="223"/>
      <c r="K35" s="223"/>
      <c r="L35" s="223"/>
      <c r="M35" s="223"/>
      <c r="N35" s="223"/>
      <c r="O35" s="223"/>
      <c r="P35" s="223"/>
      <c r="Q35" s="223"/>
    </row>
    <row r="36" spans="1:17" ht="89.25">
      <c r="A36" s="97" t="s">
        <v>339</v>
      </c>
      <c r="B36" s="96" t="s">
        <v>300</v>
      </c>
      <c r="C36" s="58" t="s">
        <v>122</v>
      </c>
      <c r="D36" s="99" t="s">
        <v>157</v>
      </c>
      <c r="E36" s="98">
        <v>100</v>
      </c>
      <c r="F36" s="98">
        <v>100</v>
      </c>
      <c r="G36" s="98">
        <v>100</v>
      </c>
      <c r="H36" s="98"/>
      <c r="I36" s="98">
        <v>100</v>
      </c>
      <c r="J36" s="98"/>
      <c r="K36" s="98">
        <v>100</v>
      </c>
      <c r="L36" s="98"/>
      <c r="M36" s="98">
        <v>100</v>
      </c>
      <c r="N36" s="98"/>
      <c r="O36" s="98">
        <v>100</v>
      </c>
      <c r="P36" s="98"/>
      <c r="Q36" s="96" t="s">
        <v>413</v>
      </c>
    </row>
    <row r="37" spans="1:17" ht="102">
      <c r="A37" s="97" t="s">
        <v>340</v>
      </c>
      <c r="B37" s="96" t="s">
        <v>301</v>
      </c>
      <c r="C37" s="58" t="s">
        <v>122</v>
      </c>
      <c r="D37" s="99" t="s">
        <v>157</v>
      </c>
      <c r="E37" s="98">
        <v>100</v>
      </c>
      <c r="F37" s="98">
        <v>100</v>
      </c>
      <c r="G37" s="98">
        <v>100</v>
      </c>
      <c r="H37" s="98"/>
      <c r="I37" s="98">
        <v>100</v>
      </c>
      <c r="J37" s="98"/>
      <c r="K37" s="98">
        <v>100</v>
      </c>
      <c r="L37" s="98"/>
      <c r="M37" s="98">
        <v>100</v>
      </c>
      <c r="N37" s="98"/>
      <c r="O37" s="98">
        <v>100</v>
      </c>
      <c r="P37" s="98"/>
      <c r="Q37" s="96" t="s">
        <v>414</v>
      </c>
    </row>
    <row r="38" spans="1:17" ht="58.5" customHeight="1">
      <c r="A38" s="94" t="s">
        <v>341</v>
      </c>
      <c r="B38" s="96" t="s">
        <v>294</v>
      </c>
      <c r="C38" s="97" t="s">
        <v>288</v>
      </c>
      <c r="D38" s="49" t="s">
        <v>160</v>
      </c>
      <c r="E38" s="50">
        <v>2592</v>
      </c>
      <c r="F38" s="50">
        <v>2611</v>
      </c>
      <c r="G38" s="50">
        <v>2624</v>
      </c>
      <c r="H38" s="50"/>
      <c r="I38" s="50">
        <v>2624</v>
      </c>
      <c r="J38" s="50"/>
      <c r="K38" s="50">
        <v>2624</v>
      </c>
      <c r="L38" s="50"/>
      <c r="M38" s="50">
        <v>2624</v>
      </c>
      <c r="N38" s="50"/>
      <c r="O38" s="50">
        <v>2624</v>
      </c>
      <c r="P38" s="83"/>
      <c r="Q38" s="96" t="s">
        <v>405</v>
      </c>
    </row>
    <row r="39" spans="1:17" ht="38.25">
      <c r="A39" s="97" t="s">
        <v>342</v>
      </c>
      <c r="B39" s="96" t="s">
        <v>293</v>
      </c>
      <c r="C39" s="97" t="s">
        <v>288</v>
      </c>
      <c r="D39" s="99" t="s">
        <v>157</v>
      </c>
      <c r="E39" s="97">
        <v>812</v>
      </c>
      <c r="F39" s="97">
        <v>878</v>
      </c>
      <c r="G39" s="97">
        <v>616</v>
      </c>
      <c r="H39" s="97"/>
      <c r="I39" s="97">
        <v>616</v>
      </c>
      <c r="J39" s="97"/>
      <c r="K39" s="97">
        <v>616</v>
      </c>
      <c r="L39" s="97"/>
      <c r="M39" s="97">
        <v>616</v>
      </c>
      <c r="N39" s="97"/>
      <c r="O39" s="97">
        <v>616</v>
      </c>
      <c r="P39" s="83"/>
      <c r="Q39" s="96" t="s">
        <v>330</v>
      </c>
    </row>
    <row r="40" spans="1:17" ht="102">
      <c r="A40" s="97" t="s">
        <v>343</v>
      </c>
      <c r="B40" s="96" t="s">
        <v>356</v>
      </c>
      <c r="C40" s="58" t="s">
        <v>122</v>
      </c>
      <c r="D40" s="99" t="s">
        <v>157</v>
      </c>
      <c r="E40" s="50">
        <v>0</v>
      </c>
      <c r="F40" s="50">
        <v>100</v>
      </c>
      <c r="G40" s="50">
        <v>100</v>
      </c>
      <c r="H40" s="50"/>
      <c r="I40" s="50">
        <v>100</v>
      </c>
      <c r="J40" s="50"/>
      <c r="K40" s="50">
        <v>100</v>
      </c>
      <c r="L40" s="50"/>
      <c r="M40" s="50">
        <v>100</v>
      </c>
      <c r="N40" s="50"/>
      <c r="O40" s="50">
        <v>100</v>
      </c>
      <c r="P40" s="50"/>
      <c r="Q40" s="96" t="s">
        <v>330</v>
      </c>
    </row>
    <row r="41" spans="1:17" ht="76.5">
      <c r="A41" s="97" t="s">
        <v>344</v>
      </c>
      <c r="B41" s="96" t="s">
        <v>253</v>
      </c>
      <c r="C41" s="58" t="s">
        <v>122</v>
      </c>
      <c r="D41" s="49" t="s">
        <v>160</v>
      </c>
      <c r="E41" s="95">
        <f>2798/8480*100</f>
        <v>32.99528301886793</v>
      </c>
      <c r="F41" s="95">
        <f>2753/8864*100</f>
        <v>31.05821299638989</v>
      </c>
      <c r="G41" s="95">
        <f>2753/9071*100</f>
        <v>30.349465329070664</v>
      </c>
      <c r="H41" s="95"/>
      <c r="I41" s="95">
        <f>2753/9190*100</f>
        <v>29.956474428726874</v>
      </c>
      <c r="J41" s="95"/>
      <c r="K41" s="95">
        <f>2753/9111*100</f>
        <v>30.216222149050598</v>
      </c>
      <c r="L41" s="95"/>
      <c r="M41" s="95">
        <f>2753/8685*100</f>
        <v>31.698330454807138</v>
      </c>
      <c r="N41" s="95"/>
      <c r="O41" s="95">
        <f>2753/8863*100</f>
        <v>31.06171725149498</v>
      </c>
      <c r="P41" s="83"/>
      <c r="Q41" s="96" t="s">
        <v>388</v>
      </c>
    </row>
  </sheetData>
  <sheetProtection/>
  <mergeCells count="29">
    <mergeCell ref="A34:A35"/>
    <mergeCell ref="B34:Q34"/>
    <mergeCell ref="B35:Q35"/>
    <mergeCell ref="A22:A23"/>
    <mergeCell ref="B18:Q18"/>
    <mergeCell ref="B17:Q17"/>
    <mergeCell ref="A30:A31"/>
    <mergeCell ref="B30:Q30"/>
    <mergeCell ref="B31:Q31"/>
    <mergeCell ref="B22:Q22"/>
    <mergeCell ref="B23:Q23"/>
    <mergeCell ref="B3:B5"/>
    <mergeCell ref="C3:C5"/>
    <mergeCell ref="A2:Q2"/>
    <mergeCell ref="D3:D5"/>
    <mergeCell ref="E3:P3"/>
    <mergeCell ref="Q3:Q5"/>
    <mergeCell ref="A3:A5"/>
    <mergeCell ref="G4:H4"/>
    <mergeCell ref="I4:J4"/>
    <mergeCell ref="K4:L4"/>
    <mergeCell ref="M4:N4"/>
    <mergeCell ref="O4:P4"/>
    <mergeCell ref="B11:Q11"/>
    <mergeCell ref="B12:Q12"/>
    <mergeCell ref="B6:Q6"/>
    <mergeCell ref="A6:A7"/>
    <mergeCell ref="B7:Q7"/>
    <mergeCell ref="A11:A12"/>
  </mergeCells>
  <printOptions horizontalCentered="1"/>
  <pageMargins left="0.31496062992125984" right="0.31496062992125984" top="0.31496062992125984" bottom="0.15748031496062992" header="0.31496062992125984" footer="0.31496062992125984"/>
  <pageSetup fitToHeight="0" fitToWidth="1" horizontalDpi="600" verticalDpi="600" orientation="portrait" paperSize="9" scale="5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view="pageBreakPreview" zoomScale="115" zoomScaleNormal="115" zoomScaleSheetLayoutView="115" zoomScalePageLayoutView="0" workbookViewId="0" topLeftCell="A2">
      <selection activeCell="J15" sqref="J15:J20"/>
    </sheetView>
  </sheetViews>
  <sheetFormatPr defaultColWidth="9.140625" defaultRowHeight="15"/>
  <cols>
    <col min="1" max="1" width="7.140625" style="2" customWidth="1"/>
    <col min="2" max="2" width="36.7109375" style="2" customWidth="1"/>
    <col min="3" max="3" width="23.7109375" style="2" customWidth="1"/>
    <col min="4" max="4" width="20.140625" style="2" customWidth="1"/>
    <col min="5" max="5" width="22.140625" style="2" customWidth="1"/>
    <col min="6" max="16384" width="9.140625" style="2" customWidth="1"/>
  </cols>
  <sheetData>
    <row r="1" spans="1:5" ht="12.75" hidden="1">
      <c r="A1" s="232" t="s">
        <v>149</v>
      </c>
      <c r="B1" s="232"/>
      <c r="C1" s="232"/>
      <c r="D1" s="232"/>
      <c r="E1" s="232"/>
    </row>
    <row r="2" spans="1:5" ht="15" customHeight="1">
      <c r="A2" s="8"/>
      <c r="E2" s="3" t="s">
        <v>87</v>
      </c>
    </row>
    <row r="3" spans="1:5" ht="15" customHeight="1">
      <c r="A3" s="362" t="s">
        <v>91</v>
      </c>
      <c r="B3" s="362"/>
      <c r="C3" s="362"/>
      <c r="D3" s="362"/>
      <c r="E3" s="362"/>
    </row>
    <row r="4" spans="1:5" ht="26.25" customHeight="1">
      <c r="A4" s="363" t="s">
        <v>96</v>
      </c>
      <c r="B4" s="363"/>
      <c r="C4" s="363"/>
      <c r="D4" s="363"/>
      <c r="E4" s="363"/>
    </row>
    <row r="5" spans="1:5" ht="42.75" customHeight="1">
      <c r="A5" s="9" t="s">
        <v>10</v>
      </c>
      <c r="B5" s="9" t="s">
        <v>92</v>
      </c>
      <c r="C5" s="1" t="s">
        <v>93</v>
      </c>
      <c r="D5" s="1" t="s">
        <v>94</v>
      </c>
      <c r="E5" s="1" t="s">
        <v>95</v>
      </c>
    </row>
    <row r="6" spans="1:5" ht="12.75">
      <c r="A6" s="11"/>
      <c r="B6" s="19"/>
      <c r="C6" s="25"/>
      <c r="D6" s="25"/>
      <c r="E6" s="25"/>
    </row>
    <row r="7" spans="1:5" ht="12.75">
      <c r="A7" s="22"/>
      <c r="B7" s="20"/>
      <c r="C7" s="25"/>
      <c r="D7" s="20"/>
      <c r="E7" s="20"/>
    </row>
    <row r="8" spans="1:5" ht="12.75">
      <c r="A8" s="22"/>
      <c r="B8" s="20"/>
      <c r="C8" s="20"/>
      <c r="D8" s="20"/>
      <c r="E8" s="20"/>
    </row>
    <row r="9" spans="1:5" ht="12.75">
      <c r="A9" s="22"/>
      <c r="B9" s="20"/>
      <c r="C9" s="20"/>
      <c r="D9" s="20"/>
      <c r="E9" s="20"/>
    </row>
    <row r="10" spans="1:5" ht="12.75">
      <c r="A10" s="22"/>
      <c r="B10" s="7"/>
      <c r="C10" s="20"/>
      <c r="D10" s="20"/>
      <c r="E10" s="20"/>
    </row>
    <row r="11" spans="1:5" ht="12.75">
      <c r="A11" s="22"/>
      <c r="B11" s="20"/>
      <c r="C11" s="20"/>
      <c r="D11" s="20"/>
      <c r="E11" s="20"/>
    </row>
    <row r="12" spans="1:5" ht="12.75">
      <c r="A12" s="22"/>
      <c r="B12" s="20"/>
      <c r="C12" s="20"/>
      <c r="D12" s="20"/>
      <c r="E12" s="20"/>
    </row>
    <row r="13" spans="1:5" ht="12.75">
      <c r="A13" s="22"/>
      <c r="B13" s="7"/>
      <c r="C13" s="20"/>
      <c r="D13" s="20"/>
      <c r="E13" s="20"/>
    </row>
  </sheetData>
  <sheetProtection/>
  <mergeCells count="3">
    <mergeCell ref="A3:E3"/>
    <mergeCell ref="A4:E4"/>
    <mergeCell ref="A1:E1"/>
  </mergeCells>
  <printOptions horizontalCentered="1"/>
  <pageMargins left="0.31496062992125984" right="0.31496062992125984" top="0.31496062992125984" bottom="0.15748031496062992" header="0.31496062992125984" footer="0.31496062992125984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N13"/>
  <sheetViews>
    <sheetView view="pageBreakPreview" zoomScale="115" zoomScaleNormal="115" zoomScaleSheetLayoutView="115" zoomScalePageLayoutView="0" workbookViewId="0" topLeftCell="A1">
      <selection activeCell="J15" sqref="J15:J20"/>
    </sheetView>
  </sheetViews>
  <sheetFormatPr defaultColWidth="9.140625" defaultRowHeight="15"/>
  <cols>
    <col min="1" max="1" width="7.140625" style="2" customWidth="1"/>
    <col min="2" max="2" width="32.57421875" style="2" customWidth="1"/>
    <col min="3" max="3" width="14.00390625" style="2" customWidth="1"/>
    <col min="4" max="4" width="13.7109375" style="2" customWidth="1"/>
    <col min="5" max="5" width="13.140625" style="2" customWidth="1"/>
    <col min="6" max="7" width="12.00390625" style="2" customWidth="1"/>
    <col min="8" max="8" width="14.57421875" style="2" customWidth="1"/>
    <col min="9" max="9" width="11.8515625" style="2" customWidth="1"/>
    <col min="10" max="10" width="11.57421875" style="2" customWidth="1"/>
    <col min="11" max="11" width="11.421875" style="2" customWidth="1"/>
    <col min="12" max="12" width="10.421875" style="2" customWidth="1"/>
    <col min="13" max="13" width="11.7109375" style="2" customWidth="1"/>
    <col min="14" max="14" width="18.7109375" style="2" customWidth="1"/>
    <col min="15" max="16384" width="9.140625" style="2" customWidth="1"/>
  </cols>
  <sheetData>
    <row r="1" spans="3:14" ht="12.75">
      <c r="C1" s="232" t="s">
        <v>150</v>
      </c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</row>
    <row r="2" spans="1:14" ht="15" customHeight="1">
      <c r="A2" s="8"/>
      <c r="N2" s="3" t="s">
        <v>102</v>
      </c>
    </row>
    <row r="3" spans="1:14" ht="12.75" customHeight="1">
      <c r="A3" s="363" t="s">
        <v>103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</row>
    <row r="4" spans="1:14" ht="25.5" customHeight="1">
      <c r="A4" s="364" t="s">
        <v>10</v>
      </c>
      <c r="B4" s="261" t="s">
        <v>97</v>
      </c>
      <c r="C4" s="261"/>
      <c r="D4" s="261"/>
      <c r="E4" s="261"/>
      <c r="F4" s="261"/>
      <c r="G4" s="261"/>
      <c r="H4" s="261" t="s">
        <v>100</v>
      </c>
      <c r="I4" s="261"/>
      <c r="J4" s="261"/>
      <c r="K4" s="261"/>
      <c r="L4" s="261"/>
      <c r="M4" s="261"/>
      <c r="N4" s="270" t="s">
        <v>101</v>
      </c>
    </row>
    <row r="5" spans="1:14" ht="21.75" customHeight="1">
      <c r="A5" s="365"/>
      <c r="B5" s="254" t="s">
        <v>98</v>
      </c>
      <c r="C5" s="28">
        <v>2021</v>
      </c>
      <c r="D5" s="28">
        <v>2022</v>
      </c>
      <c r="E5" s="28">
        <v>2023</v>
      </c>
      <c r="F5" s="28">
        <v>2024</v>
      </c>
      <c r="G5" s="28">
        <v>2025</v>
      </c>
      <c r="H5" s="254" t="s">
        <v>72</v>
      </c>
      <c r="I5" s="28">
        <v>2021</v>
      </c>
      <c r="J5" s="28">
        <v>2022</v>
      </c>
      <c r="K5" s="28">
        <v>2023</v>
      </c>
      <c r="L5" s="28">
        <v>2024</v>
      </c>
      <c r="M5" s="28">
        <v>2025</v>
      </c>
      <c r="N5" s="270"/>
    </row>
    <row r="6" spans="1:14" ht="20.25" customHeight="1">
      <c r="A6" s="366"/>
      <c r="B6" s="256"/>
      <c r="C6" s="25" t="s">
        <v>99</v>
      </c>
      <c r="D6" s="25" t="s">
        <v>99</v>
      </c>
      <c r="E6" s="25" t="s">
        <v>99</v>
      </c>
      <c r="F6" s="25" t="s">
        <v>99</v>
      </c>
      <c r="G6" s="25" t="s">
        <v>99</v>
      </c>
      <c r="H6" s="256"/>
      <c r="I6" s="25" t="s">
        <v>99</v>
      </c>
      <c r="J6" s="25" t="s">
        <v>99</v>
      </c>
      <c r="K6" s="25" t="s">
        <v>99</v>
      </c>
      <c r="L6" s="25" t="s">
        <v>99</v>
      </c>
      <c r="M6" s="25" t="s">
        <v>99</v>
      </c>
      <c r="N6" s="270"/>
    </row>
    <row r="7" spans="1:14" ht="12.75">
      <c r="A7" s="22"/>
      <c r="B7" s="29"/>
      <c r="C7" s="20"/>
      <c r="D7" s="20"/>
      <c r="E7" s="20"/>
      <c r="F7" s="20"/>
      <c r="G7" s="20"/>
      <c r="H7" s="29"/>
      <c r="I7" s="20"/>
      <c r="J7" s="20"/>
      <c r="K7" s="20"/>
      <c r="L7" s="20"/>
      <c r="M7" s="20"/>
      <c r="N7" s="20"/>
    </row>
    <row r="8" spans="1:14" ht="12.75">
      <c r="A8" s="22"/>
      <c r="B8" s="12"/>
      <c r="C8" s="20"/>
      <c r="D8" s="20"/>
      <c r="E8" s="20"/>
      <c r="F8" s="20"/>
      <c r="G8" s="20"/>
      <c r="H8" s="19"/>
      <c r="I8" s="20"/>
      <c r="J8" s="20"/>
      <c r="K8" s="20"/>
      <c r="L8" s="20"/>
      <c r="M8" s="20"/>
      <c r="N8" s="20"/>
    </row>
    <row r="9" spans="1:14" ht="12.75">
      <c r="A9" s="22"/>
      <c r="B9" s="12"/>
      <c r="C9" s="20"/>
      <c r="D9" s="20"/>
      <c r="E9" s="20"/>
      <c r="F9" s="20"/>
      <c r="G9" s="20"/>
      <c r="H9" s="19"/>
      <c r="I9" s="20"/>
      <c r="J9" s="20"/>
      <c r="K9" s="20"/>
      <c r="L9" s="20"/>
      <c r="M9" s="20"/>
      <c r="N9" s="20"/>
    </row>
    <row r="10" spans="1:14" ht="12.75">
      <c r="A10" s="22"/>
      <c r="B10" s="19"/>
      <c r="C10" s="20"/>
      <c r="D10" s="20"/>
      <c r="E10" s="20"/>
      <c r="F10" s="20"/>
      <c r="G10" s="20"/>
      <c r="H10" s="19"/>
      <c r="I10" s="20"/>
      <c r="J10" s="20"/>
      <c r="K10" s="20"/>
      <c r="L10" s="20"/>
      <c r="M10" s="20"/>
      <c r="N10" s="20"/>
    </row>
    <row r="11" spans="1:14" ht="12.75">
      <c r="A11" s="22"/>
      <c r="B11" s="19"/>
      <c r="C11" s="20"/>
      <c r="D11" s="20"/>
      <c r="E11" s="20"/>
      <c r="F11" s="20"/>
      <c r="G11" s="20"/>
      <c r="H11" s="19"/>
      <c r="I11" s="20"/>
      <c r="J11" s="20"/>
      <c r="K11" s="20"/>
      <c r="L11" s="20"/>
      <c r="M11" s="20"/>
      <c r="N11" s="20"/>
    </row>
    <row r="12" spans="1:14" ht="12.75">
      <c r="A12" s="22"/>
      <c r="B12" s="12"/>
      <c r="C12" s="20"/>
      <c r="D12" s="20"/>
      <c r="E12" s="20"/>
      <c r="F12" s="20"/>
      <c r="G12" s="20"/>
      <c r="H12" s="19"/>
      <c r="I12" s="20"/>
      <c r="J12" s="20"/>
      <c r="K12" s="20"/>
      <c r="L12" s="20"/>
      <c r="M12" s="20"/>
      <c r="N12" s="20"/>
    </row>
    <row r="13" spans="1:14" ht="12.75">
      <c r="A13" s="27"/>
      <c r="B13" s="12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</row>
  </sheetData>
  <sheetProtection/>
  <mergeCells count="8">
    <mergeCell ref="C1:N1"/>
    <mergeCell ref="N4:N6"/>
    <mergeCell ref="A3:N3"/>
    <mergeCell ref="B4:G4"/>
    <mergeCell ref="B5:B6"/>
    <mergeCell ref="A4:A6"/>
    <mergeCell ref="H4:M4"/>
    <mergeCell ref="H5:H6"/>
  </mergeCells>
  <printOptions horizontalCentered="1"/>
  <pageMargins left="0.31496062992125984" right="0.31496062992125984" top="0.31496062992125984" bottom="0.15748031496062992" header="0.31496062992125984" footer="0.31496062992125984"/>
  <pageSetup fitToHeight="1" fitToWidth="1" horizontalDpi="600" verticalDpi="600" orientation="landscape" paperSize="9" scale="7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W281"/>
  <sheetViews>
    <sheetView zoomScale="80" zoomScaleNormal="80" zoomScaleSheetLayoutView="90" zoomScalePageLayoutView="0" workbookViewId="0" topLeftCell="K1">
      <selection activeCell="J15" sqref="J15:J20"/>
    </sheetView>
  </sheetViews>
  <sheetFormatPr defaultColWidth="9.140625" defaultRowHeight="15"/>
  <cols>
    <col min="1" max="1" width="8.140625" style="111" customWidth="1"/>
    <col min="2" max="2" width="50.28125" style="111" customWidth="1"/>
    <col min="3" max="3" width="10.28125" style="116" customWidth="1"/>
    <col min="4" max="4" width="18.57421875" style="116" customWidth="1"/>
    <col min="5" max="5" width="19.00390625" style="116" customWidth="1"/>
    <col min="6" max="6" width="16.7109375" style="116" customWidth="1"/>
    <col min="7" max="7" width="19.7109375" style="116" customWidth="1"/>
    <col min="8" max="8" width="18.28125" style="116" customWidth="1"/>
    <col min="9" max="9" width="20.421875" style="116" customWidth="1"/>
    <col min="10" max="10" width="15.28125" style="116" customWidth="1"/>
    <col min="11" max="12" width="13.28125" style="116" customWidth="1"/>
    <col min="13" max="13" width="15.140625" style="116" customWidth="1"/>
    <col min="14" max="14" width="13.28125" style="116" customWidth="1"/>
    <col min="15" max="15" width="27.28125" style="116" customWidth="1"/>
    <col min="16" max="16" width="19.421875" style="116" customWidth="1"/>
    <col min="17" max="17" width="18.7109375" style="116" customWidth="1"/>
    <col min="18" max="18" width="16.8515625" style="116" customWidth="1"/>
    <col min="19" max="19" width="18.421875" style="116" customWidth="1"/>
    <col min="20" max="20" width="16.57421875" style="116" customWidth="1"/>
    <col min="21" max="21" width="20.421875" style="116" customWidth="1"/>
    <col min="22" max="22" width="63.57421875" style="182" customWidth="1"/>
    <col min="23" max="23" width="13.8515625" style="111" bestFit="1" customWidth="1"/>
    <col min="24" max="16384" width="9.140625" style="111" customWidth="1"/>
  </cols>
  <sheetData>
    <row r="1" spans="20:22" ht="12.75">
      <c r="T1" s="117"/>
      <c r="U1" s="117"/>
      <c r="V1" s="181" t="s">
        <v>424</v>
      </c>
    </row>
    <row r="2" spans="1:22" ht="15" customHeight="1">
      <c r="A2" s="393" t="s">
        <v>104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93"/>
      <c r="Q2" s="393"/>
      <c r="R2" s="393"/>
      <c r="S2" s="393"/>
      <c r="T2" s="393"/>
      <c r="U2" s="393"/>
      <c r="V2" s="393"/>
    </row>
    <row r="3" spans="1:11" ht="12.75">
      <c r="A3" s="118"/>
      <c r="B3" s="118"/>
      <c r="C3" s="119"/>
      <c r="D3" s="119"/>
      <c r="E3" s="119"/>
      <c r="K3" s="120"/>
    </row>
    <row r="4" spans="1:22" ht="12.75" customHeight="1">
      <c r="A4" s="226" t="s">
        <v>425</v>
      </c>
      <c r="B4" s="226"/>
      <c r="C4" s="226"/>
      <c r="D4" s="226"/>
      <c r="E4" s="226"/>
      <c r="F4" s="226"/>
      <c r="G4" s="226"/>
      <c r="H4" s="226"/>
      <c r="I4" s="226"/>
      <c r="J4" s="226" t="s">
        <v>107</v>
      </c>
      <c r="K4" s="226"/>
      <c r="L4" s="226"/>
      <c r="M4" s="226"/>
      <c r="N4" s="226"/>
      <c r="O4" s="226" t="s">
        <v>426</v>
      </c>
      <c r="P4" s="226"/>
      <c r="Q4" s="226"/>
      <c r="R4" s="226"/>
      <c r="S4" s="226"/>
      <c r="T4" s="226"/>
      <c r="U4" s="226"/>
      <c r="V4" s="392" t="s">
        <v>106</v>
      </c>
    </row>
    <row r="5" spans="1:22" ht="68.25" customHeight="1">
      <c r="A5" s="121" t="s">
        <v>427</v>
      </c>
      <c r="B5" s="121" t="s">
        <v>428</v>
      </c>
      <c r="C5" s="105" t="s">
        <v>429</v>
      </c>
      <c r="D5" s="122" t="s">
        <v>4</v>
      </c>
      <c r="E5" s="122" t="s">
        <v>0</v>
      </c>
      <c r="F5" s="122" t="s">
        <v>1</v>
      </c>
      <c r="G5" s="122" t="s">
        <v>2</v>
      </c>
      <c r="H5" s="122" t="s">
        <v>3</v>
      </c>
      <c r="I5" s="107" t="s">
        <v>430</v>
      </c>
      <c r="J5" s="122" t="s">
        <v>4</v>
      </c>
      <c r="K5" s="122" t="s">
        <v>0</v>
      </c>
      <c r="L5" s="122" t="s">
        <v>1</v>
      </c>
      <c r="M5" s="122" t="s">
        <v>2</v>
      </c>
      <c r="N5" s="122" t="s">
        <v>3</v>
      </c>
      <c r="O5" s="121" t="s">
        <v>431</v>
      </c>
      <c r="P5" s="122" t="s">
        <v>4</v>
      </c>
      <c r="Q5" s="122" t="s">
        <v>0</v>
      </c>
      <c r="R5" s="122" t="s">
        <v>1</v>
      </c>
      <c r="S5" s="122" t="s">
        <v>2</v>
      </c>
      <c r="T5" s="122" t="s">
        <v>3</v>
      </c>
      <c r="U5" s="107" t="s">
        <v>105</v>
      </c>
      <c r="V5" s="392"/>
    </row>
    <row r="6" spans="1:22" s="109" customFormat="1" ht="12.75" customHeight="1">
      <c r="A6" s="374"/>
      <c r="B6" s="404" t="s">
        <v>298</v>
      </c>
      <c r="C6" s="106" t="s">
        <v>4</v>
      </c>
      <c r="D6" s="108">
        <f>SUM(E6:H6)</f>
        <v>6331054983.76</v>
      </c>
      <c r="E6" s="108">
        <f>E7+E8+E9</f>
        <v>3253936397.0300007</v>
      </c>
      <c r="F6" s="108">
        <f>F7+F8+F9</f>
        <v>253955690.86</v>
      </c>
      <c r="G6" s="108">
        <f>G7+G8+G9</f>
        <v>2419698944.87</v>
      </c>
      <c r="H6" s="108">
        <f>H7+H8+H9</f>
        <v>403463951</v>
      </c>
      <c r="I6" s="395"/>
      <c r="J6" s="108">
        <f>SUM(K6:N6)</f>
        <v>2682418.4699999997</v>
      </c>
      <c r="K6" s="108">
        <f>K7+K8+K9</f>
        <v>-511343.09</v>
      </c>
      <c r="L6" s="108">
        <f>L7+L8+L9</f>
        <v>0</v>
      </c>
      <c r="M6" s="108">
        <f>M7+M8+M9</f>
        <v>3193761.5599999996</v>
      </c>
      <c r="N6" s="108">
        <f>N7+N8+N9</f>
        <v>0</v>
      </c>
      <c r="O6" s="394" t="s">
        <v>298</v>
      </c>
      <c r="P6" s="108">
        <f>SUM(Q6:T6)</f>
        <v>6333737402.2300005</v>
      </c>
      <c r="Q6" s="108">
        <f>Q7+Q8+Q9</f>
        <v>3253425053.9400005</v>
      </c>
      <c r="R6" s="108">
        <f>R7+R8+R9</f>
        <v>253955690.86</v>
      </c>
      <c r="S6" s="108">
        <f>S7+S8+S9</f>
        <v>2422892706.43</v>
      </c>
      <c r="T6" s="108">
        <f>T7+T8+T9</f>
        <v>403463951</v>
      </c>
      <c r="U6" s="395" t="s">
        <v>121</v>
      </c>
      <c r="V6" s="397" t="s">
        <v>121</v>
      </c>
    </row>
    <row r="7" spans="1:22" ht="12.75">
      <c r="A7" s="374"/>
      <c r="B7" s="404"/>
      <c r="C7" s="105">
        <v>2021</v>
      </c>
      <c r="D7" s="110">
        <f>SUM(E7:H7)</f>
        <v>2109052386.29</v>
      </c>
      <c r="E7" s="110">
        <f>E11+E55+E91+E179+E219</f>
        <v>1067695663.6800001</v>
      </c>
      <c r="F7" s="110">
        <f>F11+F55+F91+F179+F219</f>
        <v>94351100.86</v>
      </c>
      <c r="G7" s="110">
        <f>G11+G55+G91+G179+G219</f>
        <v>812914304.75</v>
      </c>
      <c r="H7" s="110">
        <f>H11+H55+H91+H179+H219</f>
        <v>134091317</v>
      </c>
      <c r="I7" s="396"/>
      <c r="J7" s="110">
        <f>SUM(K7:N7)</f>
        <v>3137293.4699999997</v>
      </c>
      <c r="K7" s="110">
        <f>K11+K55+K91+K179+K219</f>
        <v>-511343.09</v>
      </c>
      <c r="L7" s="110">
        <f>L11+L55+L91+L179+L219</f>
        <v>0</v>
      </c>
      <c r="M7" s="110">
        <f>M11+M55+M91+M179+M219</f>
        <v>3648636.5599999996</v>
      </c>
      <c r="N7" s="110">
        <f>N11+N55+N91+N179+N219</f>
        <v>0</v>
      </c>
      <c r="O7" s="394"/>
      <c r="P7" s="110">
        <f>SUM(Q7:T7)</f>
        <v>2112189679.76</v>
      </c>
      <c r="Q7" s="110">
        <f>E7+K7</f>
        <v>1067184320.59</v>
      </c>
      <c r="R7" s="110">
        <f aca="true" t="shared" si="0" ref="R7:T9">F7+L7</f>
        <v>94351100.86</v>
      </c>
      <c r="S7" s="110">
        <f t="shared" si="0"/>
        <v>816562941.31</v>
      </c>
      <c r="T7" s="110">
        <f t="shared" si="0"/>
        <v>134091317</v>
      </c>
      <c r="U7" s="396"/>
      <c r="V7" s="397"/>
    </row>
    <row r="8" spans="1:22" ht="12.75">
      <c r="A8" s="374"/>
      <c r="B8" s="404"/>
      <c r="C8" s="105">
        <v>2022</v>
      </c>
      <c r="D8" s="110">
        <f>SUM(E8:H8)</f>
        <v>2115373364.77</v>
      </c>
      <c r="E8" s="110">
        <f aca="true" t="shared" si="1" ref="E8:H9">E12+E56+E92+E180+E220</f>
        <v>1087676605.13</v>
      </c>
      <c r="F8" s="110">
        <f t="shared" si="1"/>
        <v>93202295</v>
      </c>
      <c r="G8" s="110">
        <f t="shared" si="1"/>
        <v>798813147.64</v>
      </c>
      <c r="H8" s="110">
        <f t="shared" si="1"/>
        <v>135681317</v>
      </c>
      <c r="I8" s="396"/>
      <c r="J8" s="110">
        <f aca="true" t="shared" si="2" ref="J8:J21">SUM(K8:N8)</f>
        <v>-454875</v>
      </c>
      <c r="K8" s="110">
        <f aca="true" t="shared" si="3" ref="K8:N9">K12+K56+K92+K180+K220</f>
        <v>0</v>
      </c>
      <c r="L8" s="110">
        <f t="shared" si="3"/>
        <v>0</v>
      </c>
      <c r="M8" s="110">
        <f t="shared" si="3"/>
        <v>-454875</v>
      </c>
      <c r="N8" s="110">
        <f t="shared" si="3"/>
        <v>0</v>
      </c>
      <c r="O8" s="394"/>
      <c r="P8" s="110">
        <f aca="true" t="shared" si="4" ref="P8:P21">SUM(Q8:T8)</f>
        <v>2114918489.77</v>
      </c>
      <c r="Q8" s="110">
        <f>E8+K8</f>
        <v>1087676605.13</v>
      </c>
      <c r="R8" s="110">
        <f t="shared" si="0"/>
        <v>93202295</v>
      </c>
      <c r="S8" s="110">
        <f t="shared" si="0"/>
        <v>798358272.64</v>
      </c>
      <c r="T8" s="110">
        <f t="shared" si="0"/>
        <v>135681317</v>
      </c>
      <c r="U8" s="396"/>
      <c r="V8" s="397"/>
    </row>
    <row r="9" spans="1:22" ht="12.75">
      <c r="A9" s="374"/>
      <c r="B9" s="404"/>
      <c r="C9" s="105">
        <v>2023</v>
      </c>
      <c r="D9" s="110">
        <f>SUM(E9:H9)</f>
        <v>2106629232.6999998</v>
      </c>
      <c r="E9" s="110">
        <f t="shared" si="1"/>
        <v>1098564128.22</v>
      </c>
      <c r="F9" s="110">
        <f t="shared" si="1"/>
        <v>66402295</v>
      </c>
      <c r="G9" s="110">
        <f t="shared" si="1"/>
        <v>807971492.4799999</v>
      </c>
      <c r="H9" s="110">
        <f t="shared" si="1"/>
        <v>133691317</v>
      </c>
      <c r="I9" s="396"/>
      <c r="J9" s="110">
        <f t="shared" si="2"/>
        <v>0</v>
      </c>
      <c r="K9" s="110">
        <f t="shared" si="3"/>
        <v>0</v>
      </c>
      <c r="L9" s="110">
        <f t="shared" si="3"/>
        <v>0</v>
      </c>
      <c r="M9" s="110">
        <f t="shared" si="3"/>
        <v>0</v>
      </c>
      <c r="N9" s="110">
        <f t="shared" si="3"/>
        <v>0</v>
      </c>
      <c r="O9" s="394"/>
      <c r="P9" s="110">
        <f t="shared" si="4"/>
        <v>2106629232.6999998</v>
      </c>
      <c r="Q9" s="110">
        <f>E9+K9</f>
        <v>1098564128.22</v>
      </c>
      <c r="R9" s="110">
        <f t="shared" si="0"/>
        <v>66402295</v>
      </c>
      <c r="S9" s="110">
        <f t="shared" si="0"/>
        <v>807971492.4799999</v>
      </c>
      <c r="T9" s="110">
        <f t="shared" si="0"/>
        <v>133691317</v>
      </c>
      <c r="U9" s="396"/>
      <c r="V9" s="397"/>
    </row>
    <row r="10" spans="1:22" s="125" customFormat="1" ht="12.75" customHeight="1">
      <c r="A10" s="398">
        <v>1</v>
      </c>
      <c r="B10" s="399" t="s">
        <v>304</v>
      </c>
      <c r="C10" s="123" t="s">
        <v>4</v>
      </c>
      <c r="D10" s="124">
        <f>SUM(E10:H10)</f>
        <v>2408718429.16</v>
      </c>
      <c r="E10" s="124">
        <f>SUM(E11:E13)</f>
        <v>1452281821.15</v>
      </c>
      <c r="F10" s="124">
        <f>SUM(F11:F13)</f>
        <v>0</v>
      </c>
      <c r="G10" s="124">
        <f>SUM(G11:G13)</f>
        <v>764239934.01</v>
      </c>
      <c r="H10" s="124">
        <f>SUM(H11:H13)</f>
        <v>192196674</v>
      </c>
      <c r="I10" s="400"/>
      <c r="J10" s="124">
        <f t="shared" si="2"/>
        <v>-170267.57</v>
      </c>
      <c r="K10" s="124">
        <f>SUM(K11:K13)</f>
        <v>0</v>
      </c>
      <c r="L10" s="124">
        <f>SUM(L11:L13)</f>
        <v>0</v>
      </c>
      <c r="M10" s="124">
        <f>SUM(M11:M13)</f>
        <v>-170267.57</v>
      </c>
      <c r="N10" s="124">
        <f>SUM(N11:N13)</f>
        <v>0</v>
      </c>
      <c r="O10" s="402" t="s">
        <v>304</v>
      </c>
      <c r="P10" s="124">
        <f t="shared" si="4"/>
        <v>2408548161.59</v>
      </c>
      <c r="Q10" s="124">
        <f>SUM(Q11:Q13)</f>
        <v>1452281821.15</v>
      </c>
      <c r="R10" s="124">
        <f>SUM(R11:R13)</f>
        <v>0</v>
      </c>
      <c r="S10" s="124">
        <f>SUM(S11:S13)</f>
        <v>764069666.44</v>
      </c>
      <c r="T10" s="124">
        <f>SUM(T11:T13)</f>
        <v>192196674</v>
      </c>
      <c r="U10" s="400" t="s">
        <v>121</v>
      </c>
      <c r="V10" s="403" t="s">
        <v>121</v>
      </c>
    </row>
    <row r="11" spans="1:22" s="128" customFormat="1" ht="12.75">
      <c r="A11" s="398"/>
      <c r="B11" s="399"/>
      <c r="C11" s="126">
        <v>2021</v>
      </c>
      <c r="D11" s="127">
        <f>SUM(E11:H11)</f>
        <v>781936284.1500001</v>
      </c>
      <c r="E11" s="127">
        <f>E15+E39</f>
        <v>465562687.05</v>
      </c>
      <c r="F11" s="127">
        <f>F15+F39</f>
        <v>0</v>
      </c>
      <c r="G11" s="127">
        <f>G15+G39</f>
        <v>252308039.10000002</v>
      </c>
      <c r="H11" s="127">
        <f>H15+H39</f>
        <v>64065558</v>
      </c>
      <c r="I11" s="401"/>
      <c r="J11" s="127">
        <f t="shared" si="2"/>
        <v>-170267.57</v>
      </c>
      <c r="K11" s="127">
        <f aca="true" t="shared" si="5" ref="K11:N13">K15+K39</f>
        <v>0</v>
      </c>
      <c r="L11" s="127">
        <f t="shared" si="5"/>
        <v>0</v>
      </c>
      <c r="M11" s="127">
        <f t="shared" si="5"/>
        <v>-170267.57</v>
      </c>
      <c r="N11" s="127">
        <f t="shared" si="5"/>
        <v>0</v>
      </c>
      <c r="O11" s="402"/>
      <c r="P11" s="127">
        <f t="shared" si="4"/>
        <v>781766016.58</v>
      </c>
      <c r="Q11" s="127">
        <f>E11+K11</f>
        <v>465562687.05</v>
      </c>
      <c r="R11" s="127">
        <f aca="true" t="shared" si="6" ref="R11:T13">F11+L11</f>
        <v>0</v>
      </c>
      <c r="S11" s="127">
        <f t="shared" si="6"/>
        <v>252137771.53000003</v>
      </c>
      <c r="T11" s="127">
        <f t="shared" si="6"/>
        <v>64065558</v>
      </c>
      <c r="U11" s="401"/>
      <c r="V11" s="403"/>
    </row>
    <row r="12" spans="1:22" s="128" customFormat="1" ht="12.75">
      <c r="A12" s="398"/>
      <c r="B12" s="399"/>
      <c r="C12" s="126">
        <v>2022</v>
      </c>
      <c r="D12" s="127">
        <f>SUM(E12:H12)</f>
        <v>806272081.05</v>
      </c>
      <c r="E12" s="127">
        <f aca="true" t="shared" si="7" ref="E12:H13">E16+E40</f>
        <v>488238167.05</v>
      </c>
      <c r="F12" s="127">
        <f t="shared" si="7"/>
        <v>0</v>
      </c>
      <c r="G12" s="127">
        <f t="shared" si="7"/>
        <v>253968356</v>
      </c>
      <c r="H12" s="127">
        <f t="shared" si="7"/>
        <v>64065558</v>
      </c>
      <c r="I12" s="401"/>
      <c r="J12" s="127">
        <f t="shared" si="2"/>
        <v>0</v>
      </c>
      <c r="K12" s="127">
        <f t="shared" si="5"/>
        <v>0</v>
      </c>
      <c r="L12" s="127">
        <f t="shared" si="5"/>
        <v>0</v>
      </c>
      <c r="M12" s="127">
        <f t="shared" si="5"/>
        <v>0</v>
      </c>
      <c r="N12" s="127">
        <f t="shared" si="5"/>
        <v>0</v>
      </c>
      <c r="O12" s="402"/>
      <c r="P12" s="127">
        <f t="shared" si="4"/>
        <v>806272081.05</v>
      </c>
      <c r="Q12" s="127">
        <f>E12+K12</f>
        <v>488238167.05</v>
      </c>
      <c r="R12" s="127">
        <f t="shared" si="6"/>
        <v>0</v>
      </c>
      <c r="S12" s="127">
        <f t="shared" si="6"/>
        <v>253968356</v>
      </c>
      <c r="T12" s="127">
        <f t="shared" si="6"/>
        <v>64065558</v>
      </c>
      <c r="U12" s="401"/>
      <c r="V12" s="403"/>
    </row>
    <row r="13" spans="1:22" s="128" customFormat="1" ht="12.75">
      <c r="A13" s="398"/>
      <c r="B13" s="399"/>
      <c r="C13" s="126">
        <v>2023</v>
      </c>
      <c r="D13" s="127">
        <f>SUM(E13:H13)</f>
        <v>820510063.96</v>
      </c>
      <c r="E13" s="127">
        <f t="shared" si="7"/>
        <v>498480967.05</v>
      </c>
      <c r="F13" s="127">
        <f t="shared" si="7"/>
        <v>0</v>
      </c>
      <c r="G13" s="127">
        <f t="shared" si="7"/>
        <v>257963538.91</v>
      </c>
      <c r="H13" s="127">
        <f t="shared" si="7"/>
        <v>64065558</v>
      </c>
      <c r="I13" s="401"/>
      <c r="J13" s="127">
        <f t="shared" si="2"/>
        <v>0</v>
      </c>
      <c r="K13" s="127">
        <f t="shared" si="5"/>
        <v>0</v>
      </c>
      <c r="L13" s="127">
        <f t="shared" si="5"/>
        <v>0</v>
      </c>
      <c r="M13" s="127">
        <f t="shared" si="5"/>
        <v>0</v>
      </c>
      <c r="N13" s="127">
        <f t="shared" si="5"/>
        <v>0</v>
      </c>
      <c r="O13" s="402"/>
      <c r="P13" s="127">
        <f t="shared" si="4"/>
        <v>820510063.96</v>
      </c>
      <c r="Q13" s="127">
        <f>E13+K13</f>
        <v>498480967.05</v>
      </c>
      <c r="R13" s="127">
        <f t="shared" si="6"/>
        <v>0</v>
      </c>
      <c r="S13" s="127">
        <f t="shared" si="6"/>
        <v>257963538.91</v>
      </c>
      <c r="T13" s="127">
        <f t="shared" si="6"/>
        <v>64065558</v>
      </c>
      <c r="U13" s="401"/>
      <c r="V13" s="403"/>
    </row>
    <row r="14" spans="1:22" s="131" customFormat="1" ht="12.75" customHeight="1">
      <c r="A14" s="383" t="s">
        <v>432</v>
      </c>
      <c r="B14" s="384" t="s">
        <v>331</v>
      </c>
      <c r="C14" s="129" t="s">
        <v>4</v>
      </c>
      <c r="D14" s="130">
        <f>SUM(E14:H14)</f>
        <v>2407016407.16</v>
      </c>
      <c r="E14" s="130">
        <f>SUM(E15:E17)</f>
        <v>1452281821.15</v>
      </c>
      <c r="F14" s="130">
        <f>SUM(F15:F17)</f>
        <v>0</v>
      </c>
      <c r="G14" s="130">
        <f>SUM(G15:G17)</f>
        <v>762537912.01</v>
      </c>
      <c r="H14" s="130">
        <f>SUM(H15:H17)</f>
        <v>192196674</v>
      </c>
      <c r="I14" s="387"/>
      <c r="J14" s="130">
        <f t="shared" si="2"/>
        <v>-170267.57</v>
      </c>
      <c r="K14" s="130">
        <f>SUM(K15:K17)</f>
        <v>0</v>
      </c>
      <c r="L14" s="130">
        <f>SUM(L15:L17)</f>
        <v>0</v>
      </c>
      <c r="M14" s="130">
        <f>SUM(M15:M17)</f>
        <v>-170267.57</v>
      </c>
      <c r="N14" s="130">
        <f>SUM(N15:N17)</f>
        <v>0</v>
      </c>
      <c r="O14" s="387" t="s">
        <v>331</v>
      </c>
      <c r="P14" s="130">
        <f t="shared" si="4"/>
        <v>2406846139.59</v>
      </c>
      <c r="Q14" s="130">
        <f>SUM(Q15:Q17)</f>
        <v>1452281821.15</v>
      </c>
      <c r="R14" s="130">
        <f>SUM(R15:R17)</f>
        <v>0</v>
      </c>
      <c r="S14" s="130">
        <f>SUM(S15:S17)</f>
        <v>762367644.44</v>
      </c>
      <c r="T14" s="130">
        <f>SUM(T15:T17)</f>
        <v>192196674</v>
      </c>
      <c r="U14" s="390" t="s">
        <v>121</v>
      </c>
      <c r="V14" s="381" t="s">
        <v>121</v>
      </c>
    </row>
    <row r="15" spans="1:22" s="134" customFormat="1" ht="12.75">
      <c r="A15" s="383"/>
      <c r="B15" s="385"/>
      <c r="C15" s="132">
        <v>2021</v>
      </c>
      <c r="D15" s="133">
        <f>SUM(E15:H15)</f>
        <v>780234262.1500001</v>
      </c>
      <c r="E15" s="133">
        <f>E19+E23+E27+E31+E35</f>
        <v>465562687.05</v>
      </c>
      <c r="F15" s="133">
        <f aca="true" t="shared" si="8" ref="F15:H17">F19+F23+F27+F31+F35</f>
        <v>0</v>
      </c>
      <c r="G15" s="133">
        <f t="shared" si="8"/>
        <v>250606017.10000002</v>
      </c>
      <c r="H15" s="133">
        <f>H19+H23+H27+H31+H35</f>
        <v>64065558</v>
      </c>
      <c r="I15" s="388"/>
      <c r="J15" s="133">
        <f t="shared" si="2"/>
        <v>-170267.57</v>
      </c>
      <c r="K15" s="133">
        <f>K19+K23+K27+K31+K35</f>
        <v>0</v>
      </c>
      <c r="L15" s="133">
        <f>L19+L23+L27+L31+L35</f>
        <v>0</v>
      </c>
      <c r="M15" s="133">
        <f>M19+M23+M27+M31+M35</f>
        <v>-170267.57</v>
      </c>
      <c r="N15" s="133">
        <f>N19+N23+N27+N31+N35</f>
        <v>0</v>
      </c>
      <c r="O15" s="388"/>
      <c r="P15" s="133">
        <f t="shared" si="4"/>
        <v>780063994.58</v>
      </c>
      <c r="Q15" s="133">
        <f>E15+K15</f>
        <v>465562687.05</v>
      </c>
      <c r="R15" s="133">
        <f aca="true" t="shared" si="9" ref="R15:T17">F15+L15</f>
        <v>0</v>
      </c>
      <c r="S15" s="133">
        <f t="shared" si="9"/>
        <v>250435749.53000003</v>
      </c>
      <c r="T15" s="133">
        <f t="shared" si="9"/>
        <v>64065558</v>
      </c>
      <c r="U15" s="391"/>
      <c r="V15" s="382"/>
    </row>
    <row r="16" spans="1:22" s="134" customFormat="1" ht="12.75">
      <c r="A16" s="383"/>
      <c r="B16" s="385"/>
      <c r="C16" s="132">
        <v>2022</v>
      </c>
      <c r="D16" s="133">
        <f>SUM(E16:H16)</f>
        <v>806272081.05</v>
      </c>
      <c r="E16" s="133">
        <f>E20+E24+E28+E32+E36</f>
        <v>488238167.05</v>
      </c>
      <c r="F16" s="133">
        <v>0</v>
      </c>
      <c r="G16" s="133">
        <f t="shared" si="8"/>
        <v>253968356</v>
      </c>
      <c r="H16" s="133">
        <f t="shared" si="8"/>
        <v>64065558</v>
      </c>
      <c r="I16" s="388"/>
      <c r="J16" s="133">
        <f t="shared" si="2"/>
        <v>0</v>
      </c>
      <c r="K16" s="133">
        <f aca="true" t="shared" si="10" ref="K16:N17">K20+K24+K28+K32+K36</f>
        <v>0</v>
      </c>
      <c r="L16" s="133">
        <f t="shared" si="10"/>
        <v>0</v>
      </c>
      <c r="M16" s="133">
        <f t="shared" si="10"/>
        <v>0</v>
      </c>
      <c r="N16" s="133">
        <f t="shared" si="10"/>
        <v>0</v>
      </c>
      <c r="O16" s="388"/>
      <c r="P16" s="133">
        <f t="shared" si="4"/>
        <v>806272081.05</v>
      </c>
      <c r="Q16" s="133">
        <f>E16+K16</f>
        <v>488238167.05</v>
      </c>
      <c r="R16" s="133">
        <f t="shared" si="9"/>
        <v>0</v>
      </c>
      <c r="S16" s="133">
        <f t="shared" si="9"/>
        <v>253968356</v>
      </c>
      <c r="T16" s="133">
        <f t="shared" si="9"/>
        <v>64065558</v>
      </c>
      <c r="U16" s="391"/>
      <c r="V16" s="382"/>
    </row>
    <row r="17" spans="1:22" s="134" customFormat="1" ht="12.75">
      <c r="A17" s="383"/>
      <c r="B17" s="386"/>
      <c r="C17" s="132">
        <v>2023</v>
      </c>
      <c r="D17" s="133">
        <f>SUM(E17:H17)</f>
        <v>820510063.96</v>
      </c>
      <c r="E17" s="133">
        <f>E21+E25+E29+E33+E37</f>
        <v>498480967.05</v>
      </c>
      <c r="F17" s="133">
        <v>0</v>
      </c>
      <c r="G17" s="133">
        <f t="shared" si="8"/>
        <v>257963538.91</v>
      </c>
      <c r="H17" s="133">
        <f t="shared" si="8"/>
        <v>64065558</v>
      </c>
      <c r="I17" s="389"/>
      <c r="J17" s="133">
        <f t="shared" si="2"/>
        <v>0</v>
      </c>
      <c r="K17" s="133">
        <f t="shared" si="10"/>
        <v>0</v>
      </c>
      <c r="L17" s="133">
        <f t="shared" si="10"/>
        <v>0</v>
      </c>
      <c r="M17" s="133">
        <f t="shared" si="10"/>
        <v>0</v>
      </c>
      <c r="N17" s="133">
        <f t="shared" si="10"/>
        <v>0</v>
      </c>
      <c r="O17" s="389"/>
      <c r="P17" s="133">
        <f t="shared" si="4"/>
        <v>820510063.96</v>
      </c>
      <c r="Q17" s="133">
        <f>E17+K17</f>
        <v>498480967.05</v>
      </c>
      <c r="R17" s="133">
        <f t="shared" si="9"/>
        <v>0</v>
      </c>
      <c r="S17" s="133">
        <f t="shared" si="9"/>
        <v>257963538.91</v>
      </c>
      <c r="T17" s="133">
        <f t="shared" si="9"/>
        <v>64065558</v>
      </c>
      <c r="U17" s="391"/>
      <c r="V17" s="382"/>
    </row>
    <row r="18" spans="1:22" s="109" customFormat="1" ht="12.75" customHeight="1" hidden="1">
      <c r="A18" s="374" t="s">
        <v>88</v>
      </c>
      <c r="B18" s="375" t="s">
        <v>448</v>
      </c>
      <c r="C18" s="106" t="s">
        <v>4</v>
      </c>
      <c r="D18" s="108">
        <f>SUM(E18:H18)</f>
        <v>1348450120</v>
      </c>
      <c r="E18" s="108">
        <f>SUM(E19:E21)</f>
        <v>1348450120</v>
      </c>
      <c r="F18" s="108">
        <f>SUM(F19:F21)</f>
        <v>0</v>
      </c>
      <c r="G18" s="108">
        <f>SUM(G19:G21)</f>
        <v>0</v>
      </c>
      <c r="H18" s="108">
        <f>SUM(H19:H21)</f>
        <v>0</v>
      </c>
      <c r="I18" s="378"/>
      <c r="J18" s="108">
        <f t="shared" si="2"/>
        <v>0</v>
      </c>
      <c r="K18" s="108">
        <f>SUM(K19:K21)</f>
        <v>0</v>
      </c>
      <c r="L18" s="108">
        <f>SUM(L19:L21)</f>
        <v>0</v>
      </c>
      <c r="M18" s="108">
        <f>SUM(M19:M21)</f>
        <v>0</v>
      </c>
      <c r="N18" s="108">
        <f>SUM(N19:N21)</f>
        <v>0</v>
      </c>
      <c r="O18" s="375" t="s">
        <v>448</v>
      </c>
      <c r="P18" s="108">
        <f t="shared" si="4"/>
        <v>1348450120</v>
      </c>
      <c r="Q18" s="108">
        <f>SUM(Q19:Q21)</f>
        <v>1348450120</v>
      </c>
      <c r="R18" s="108">
        <f>SUM(R19:R21)</f>
        <v>0</v>
      </c>
      <c r="S18" s="108">
        <f>SUM(S19:S21)</f>
        <v>0</v>
      </c>
      <c r="T18" s="108">
        <f>SUM(T19:T21)</f>
        <v>0</v>
      </c>
      <c r="U18" s="378"/>
      <c r="V18" s="372"/>
    </row>
    <row r="19" spans="1:22" ht="12.75" hidden="1">
      <c r="A19" s="374"/>
      <c r="B19" s="376"/>
      <c r="C19" s="105">
        <v>2021</v>
      </c>
      <c r="D19" s="110">
        <f>SUM(E19:H19)</f>
        <v>430952120</v>
      </c>
      <c r="E19" s="110">
        <v>430952120</v>
      </c>
      <c r="F19" s="110">
        <v>0</v>
      </c>
      <c r="G19" s="110">
        <v>0</v>
      </c>
      <c r="H19" s="110">
        <v>0</v>
      </c>
      <c r="I19" s="379"/>
      <c r="J19" s="110">
        <f t="shared" si="2"/>
        <v>0</v>
      </c>
      <c r="K19" s="110">
        <v>0</v>
      </c>
      <c r="L19" s="110">
        <v>0</v>
      </c>
      <c r="M19" s="110">
        <v>0</v>
      </c>
      <c r="N19" s="110">
        <v>0</v>
      </c>
      <c r="O19" s="376"/>
      <c r="P19" s="110">
        <f>SUM(Q19:T19)</f>
        <v>430952120</v>
      </c>
      <c r="Q19" s="110">
        <f>E19+K19</f>
        <v>430952120</v>
      </c>
      <c r="R19" s="110">
        <f aca="true" t="shared" si="11" ref="R19:T21">F19+L19</f>
        <v>0</v>
      </c>
      <c r="S19" s="110">
        <f t="shared" si="11"/>
        <v>0</v>
      </c>
      <c r="T19" s="110">
        <f t="shared" si="11"/>
        <v>0</v>
      </c>
      <c r="U19" s="379"/>
      <c r="V19" s="373"/>
    </row>
    <row r="20" spans="1:22" ht="12.75" hidden="1">
      <c r="A20" s="374"/>
      <c r="B20" s="376"/>
      <c r="C20" s="105">
        <v>2022</v>
      </c>
      <c r="D20" s="110">
        <f>SUM(E20:H20)</f>
        <v>453627600</v>
      </c>
      <c r="E20" s="110">
        <v>453627600</v>
      </c>
      <c r="F20" s="110">
        <v>0</v>
      </c>
      <c r="G20" s="110">
        <v>0</v>
      </c>
      <c r="H20" s="110">
        <v>0</v>
      </c>
      <c r="I20" s="379"/>
      <c r="J20" s="110">
        <f t="shared" si="2"/>
        <v>0</v>
      </c>
      <c r="K20" s="110">
        <v>0</v>
      </c>
      <c r="L20" s="110">
        <v>0</v>
      </c>
      <c r="M20" s="110">
        <v>0</v>
      </c>
      <c r="N20" s="110">
        <v>0</v>
      </c>
      <c r="O20" s="376"/>
      <c r="P20" s="110">
        <f t="shared" si="4"/>
        <v>453627600</v>
      </c>
      <c r="Q20" s="110">
        <f>E20+K20</f>
        <v>453627600</v>
      </c>
      <c r="R20" s="110">
        <f t="shared" si="11"/>
        <v>0</v>
      </c>
      <c r="S20" s="110">
        <f t="shared" si="11"/>
        <v>0</v>
      </c>
      <c r="T20" s="110">
        <f t="shared" si="11"/>
        <v>0</v>
      </c>
      <c r="U20" s="379"/>
      <c r="V20" s="373"/>
    </row>
    <row r="21" spans="1:22" ht="12.75" hidden="1">
      <c r="A21" s="374"/>
      <c r="B21" s="377"/>
      <c r="C21" s="105">
        <v>2023</v>
      </c>
      <c r="D21" s="110">
        <f>SUM(E21:H21)</f>
        <v>463870400</v>
      </c>
      <c r="E21" s="110">
        <v>463870400</v>
      </c>
      <c r="F21" s="110">
        <v>0</v>
      </c>
      <c r="G21" s="110">
        <v>0</v>
      </c>
      <c r="H21" s="110">
        <v>0</v>
      </c>
      <c r="I21" s="380"/>
      <c r="J21" s="110">
        <f t="shared" si="2"/>
        <v>0</v>
      </c>
      <c r="K21" s="110">
        <v>0</v>
      </c>
      <c r="L21" s="110">
        <v>0</v>
      </c>
      <c r="M21" s="110">
        <v>0</v>
      </c>
      <c r="N21" s="110">
        <v>0</v>
      </c>
      <c r="O21" s="377"/>
      <c r="P21" s="110">
        <f t="shared" si="4"/>
        <v>463870400</v>
      </c>
      <c r="Q21" s="110">
        <f>E21+K21</f>
        <v>463870400</v>
      </c>
      <c r="R21" s="110">
        <f t="shared" si="11"/>
        <v>0</v>
      </c>
      <c r="S21" s="110">
        <f t="shared" si="11"/>
        <v>0</v>
      </c>
      <c r="T21" s="110">
        <f t="shared" si="11"/>
        <v>0</v>
      </c>
      <c r="U21" s="380"/>
      <c r="V21" s="373"/>
    </row>
    <row r="22" spans="1:22" s="109" customFormat="1" ht="12.75" customHeight="1">
      <c r="A22" s="374" t="s">
        <v>163</v>
      </c>
      <c r="B22" s="375" t="s">
        <v>433</v>
      </c>
      <c r="C22" s="106" t="s">
        <v>4</v>
      </c>
      <c r="D22" s="108">
        <f aca="true" t="shared" si="12" ref="D22:D33">SUM(E22:H22)</f>
        <v>932073506.29</v>
      </c>
      <c r="E22" s="108">
        <f>SUM(E23:E25)</f>
        <v>0</v>
      </c>
      <c r="F22" s="108">
        <f>SUM(F23:F25)</f>
        <v>0</v>
      </c>
      <c r="G22" s="108">
        <f>SUM(G23:G25)</f>
        <v>739876832.29</v>
      </c>
      <c r="H22" s="108">
        <f>SUM(H23:H25)</f>
        <v>192196674</v>
      </c>
      <c r="I22" s="378"/>
      <c r="J22" s="108">
        <f aca="true" t="shared" si="13" ref="J22:J85">SUM(K22:N22)</f>
        <v>-170267.57</v>
      </c>
      <c r="K22" s="108">
        <f>SUM(K23:K25)</f>
        <v>0</v>
      </c>
      <c r="L22" s="108">
        <f>SUM(L23:L25)</f>
        <v>0</v>
      </c>
      <c r="M22" s="108">
        <f>SUM(M23:M25)</f>
        <v>-170267.57</v>
      </c>
      <c r="N22" s="108">
        <f>SUM(N23:N25)</f>
        <v>0</v>
      </c>
      <c r="O22" s="375" t="s">
        <v>433</v>
      </c>
      <c r="P22" s="108">
        <f aca="true" t="shared" si="14" ref="P22:P85">SUM(Q22:T22)</f>
        <v>931903238.72</v>
      </c>
      <c r="Q22" s="108">
        <f>SUM(Q23:Q25)</f>
        <v>0</v>
      </c>
      <c r="R22" s="108">
        <f>SUM(R23:R25)</f>
        <v>0</v>
      </c>
      <c r="S22" s="108">
        <f>SUM(S23:S25)</f>
        <v>739706564.72</v>
      </c>
      <c r="T22" s="108">
        <f>SUM(T23:T25)</f>
        <v>192196674</v>
      </c>
      <c r="U22" s="378"/>
      <c r="V22" s="372" t="s">
        <v>434</v>
      </c>
    </row>
    <row r="23" spans="1:23" ht="12.75">
      <c r="A23" s="374"/>
      <c r="B23" s="376"/>
      <c r="C23" s="105">
        <v>2021</v>
      </c>
      <c r="D23" s="110">
        <f t="shared" si="12"/>
        <v>307117881.86</v>
      </c>
      <c r="E23" s="110">
        <v>0</v>
      </c>
      <c r="F23" s="110">
        <v>0</v>
      </c>
      <c r="G23" s="110">
        <v>243052323.86</v>
      </c>
      <c r="H23" s="110">
        <v>64065558</v>
      </c>
      <c r="I23" s="379"/>
      <c r="J23" s="110">
        <f t="shared" si="13"/>
        <v>-170267.57</v>
      </c>
      <c r="K23" s="110">
        <v>0</v>
      </c>
      <c r="L23" s="110">
        <v>0</v>
      </c>
      <c r="M23" s="110">
        <v>-170267.57</v>
      </c>
      <c r="N23" s="110">
        <v>0</v>
      </c>
      <c r="O23" s="376"/>
      <c r="P23" s="110">
        <f>SUM(Q23:T23)</f>
        <v>306947614.29</v>
      </c>
      <c r="Q23" s="110">
        <f>E23+K23</f>
        <v>0</v>
      </c>
      <c r="R23" s="110">
        <f aca="true" t="shared" si="15" ref="R23:S25">F23+L23</f>
        <v>0</v>
      </c>
      <c r="S23" s="110">
        <f>G23+M23</f>
        <v>242882056.29000002</v>
      </c>
      <c r="T23" s="110">
        <f>H23+N23</f>
        <v>64065558</v>
      </c>
      <c r="U23" s="379"/>
      <c r="V23" s="373"/>
      <c r="W23" s="115" t="e">
        <f>#REF!-S23</f>
        <v>#REF!</v>
      </c>
    </row>
    <row r="24" spans="1:22" ht="12.75">
      <c r="A24" s="374"/>
      <c r="B24" s="376"/>
      <c r="C24" s="105">
        <v>2022</v>
      </c>
      <c r="D24" s="110">
        <f t="shared" si="12"/>
        <v>310480220.76</v>
      </c>
      <c r="E24" s="110">
        <v>0</v>
      </c>
      <c r="F24" s="110">
        <v>0</v>
      </c>
      <c r="G24" s="110">
        <v>246414662.76</v>
      </c>
      <c r="H24" s="110">
        <v>64065558</v>
      </c>
      <c r="I24" s="379"/>
      <c r="J24" s="110">
        <f t="shared" si="13"/>
        <v>0</v>
      </c>
      <c r="K24" s="110">
        <v>0</v>
      </c>
      <c r="L24" s="110">
        <v>0</v>
      </c>
      <c r="M24" s="110">
        <v>0</v>
      </c>
      <c r="N24" s="110">
        <v>0</v>
      </c>
      <c r="O24" s="376"/>
      <c r="P24" s="110">
        <f t="shared" si="14"/>
        <v>310480220.76</v>
      </c>
      <c r="Q24" s="110">
        <f>E24+K24</f>
        <v>0</v>
      </c>
      <c r="R24" s="110">
        <f t="shared" si="15"/>
        <v>0</v>
      </c>
      <c r="S24" s="110">
        <f t="shared" si="15"/>
        <v>246414662.76</v>
      </c>
      <c r="T24" s="110">
        <f>H24+N24</f>
        <v>64065558</v>
      </c>
      <c r="U24" s="379"/>
      <c r="V24" s="373"/>
    </row>
    <row r="25" spans="1:22" ht="12.75">
      <c r="A25" s="374"/>
      <c r="B25" s="377"/>
      <c r="C25" s="105">
        <v>2023</v>
      </c>
      <c r="D25" s="110">
        <f t="shared" si="12"/>
        <v>314475403.66999996</v>
      </c>
      <c r="E25" s="110">
        <v>0</v>
      </c>
      <c r="F25" s="110">
        <v>0</v>
      </c>
      <c r="G25" s="110">
        <v>250409845.67</v>
      </c>
      <c r="H25" s="110">
        <v>64065558</v>
      </c>
      <c r="I25" s="380"/>
      <c r="J25" s="110">
        <f t="shared" si="13"/>
        <v>0</v>
      </c>
      <c r="K25" s="110">
        <v>0</v>
      </c>
      <c r="L25" s="110">
        <v>0</v>
      </c>
      <c r="M25" s="110">
        <v>0</v>
      </c>
      <c r="N25" s="110">
        <v>0</v>
      </c>
      <c r="O25" s="377"/>
      <c r="P25" s="110">
        <f t="shared" si="14"/>
        <v>314475403.66999996</v>
      </c>
      <c r="Q25" s="110">
        <f>E25+K25</f>
        <v>0</v>
      </c>
      <c r="R25" s="110">
        <f t="shared" si="15"/>
        <v>0</v>
      </c>
      <c r="S25" s="110">
        <f t="shared" si="15"/>
        <v>250409845.67</v>
      </c>
      <c r="T25" s="110">
        <f>H25+N25</f>
        <v>64065558</v>
      </c>
      <c r="U25" s="380"/>
      <c r="V25" s="373"/>
    </row>
    <row r="26" spans="1:22" s="109" customFormat="1" ht="12.75" customHeight="1" hidden="1">
      <c r="A26" s="374" t="s">
        <v>164</v>
      </c>
      <c r="B26" s="375" t="s">
        <v>449</v>
      </c>
      <c r="C26" s="106" t="s">
        <v>4</v>
      </c>
      <c r="D26" s="108">
        <f t="shared" si="12"/>
        <v>1515000</v>
      </c>
      <c r="E26" s="108">
        <f>SUM(E27:E29)</f>
        <v>1515000</v>
      </c>
      <c r="F26" s="108">
        <f>SUM(F27:F29)</f>
        <v>0</v>
      </c>
      <c r="G26" s="108">
        <f>SUM(G27:G29)</f>
        <v>0</v>
      </c>
      <c r="H26" s="108">
        <f>SUM(H27:H29)</f>
        <v>0</v>
      </c>
      <c r="I26" s="378"/>
      <c r="J26" s="108">
        <f t="shared" si="13"/>
        <v>0</v>
      </c>
      <c r="K26" s="108">
        <f>SUM(K27:K29)</f>
        <v>0</v>
      </c>
      <c r="L26" s="108">
        <f>SUM(L27:L29)</f>
        <v>0</v>
      </c>
      <c r="M26" s="108">
        <f>SUM(M27:M29)</f>
        <v>0</v>
      </c>
      <c r="N26" s="108">
        <f>SUM(N27:N29)</f>
        <v>0</v>
      </c>
      <c r="O26" s="375" t="s">
        <v>449</v>
      </c>
      <c r="P26" s="108">
        <f t="shared" si="14"/>
        <v>1515000</v>
      </c>
      <c r="Q26" s="108">
        <f>SUM(Q27:Q29)</f>
        <v>1515000</v>
      </c>
      <c r="R26" s="108">
        <f>SUM(R27:R29)</f>
        <v>0</v>
      </c>
      <c r="S26" s="108">
        <f>SUM(S27:S29)</f>
        <v>0</v>
      </c>
      <c r="T26" s="108">
        <f>SUM(T27:T29)</f>
        <v>0</v>
      </c>
      <c r="U26" s="378"/>
      <c r="V26" s="372"/>
    </row>
    <row r="27" spans="1:22" ht="12.75" hidden="1">
      <c r="A27" s="374"/>
      <c r="B27" s="376"/>
      <c r="C27" s="105">
        <v>2021</v>
      </c>
      <c r="D27" s="110">
        <f t="shared" si="12"/>
        <v>505000</v>
      </c>
      <c r="E27" s="110">
        <v>505000</v>
      </c>
      <c r="F27" s="110">
        <v>0</v>
      </c>
      <c r="G27" s="110">
        <v>0</v>
      </c>
      <c r="H27" s="110">
        <v>0</v>
      </c>
      <c r="I27" s="379"/>
      <c r="J27" s="110">
        <f t="shared" si="13"/>
        <v>0</v>
      </c>
      <c r="K27" s="110">
        <v>0</v>
      </c>
      <c r="L27" s="110">
        <v>0</v>
      </c>
      <c r="M27" s="110">
        <v>0</v>
      </c>
      <c r="N27" s="110">
        <v>0</v>
      </c>
      <c r="O27" s="376"/>
      <c r="P27" s="110">
        <f t="shared" si="14"/>
        <v>505000</v>
      </c>
      <c r="Q27" s="110">
        <f>E27+K27</f>
        <v>505000</v>
      </c>
      <c r="R27" s="110">
        <f aca="true" t="shared" si="16" ref="R27:T29">F27+L27</f>
        <v>0</v>
      </c>
      <c r="S27" s="110">
        <f t="shared" si="16"/>
        <v>0</v>
      </c>
      <c r="T27" s="110">
        <f t="shared" si="16"/>
        <v>0</v>
      </c>
      <c r="U27" s="379"/>
      <c r="V27" s="373"/>
    </row>
    <row r="28" spans="1:22" ht="12.75" hidden="1">
      <c r="A28" s="374"/>
      <c r="B28" s="376"/>
      <c r="C28" s="105">
        <v>2022</v>
      </c>
      <c r="D28" s="110">
        <f t="shared" si="12"/>
        <v>505000</v>
      </c>
      <c r="E28" s="110">
        <v>505000</v>
      </c>
      <c r="F28" s="110">
        <v>0</v>
      </c>
      <c r="G28" s="110">
        <v>0</v>
      </c>
      <c r="H28" s="110">
        <v>0</v>
      </c>
      <c r="I28" s="379"/>
      <c r="J28" s="110">
        <f t="shared" si="13"/>
        <v>0</v>
      </c>
      <c r="K28" s="110">
        <v>0</v>
      </c>
      <c r="L28" s="110">
        <v>0</v>
      </c>
      <c r="M28" s="110">
        <v>0</v>
      </c>
      <c r="N28" s="110">
        <v>0</v>
      </c>
      <c r="O28" s="376"/>
      <c r="P28" s="110">
        <f t="shared" si="14"/>
        <v>505000</v>
      </c>
      <c r="Q28" s="110">
        <f>E28+K28</f>
        <v>505000</v>
      </c>
      <c r="R28" s="110">
        <f t="shared" si="16"/>
        <v>0</v>
      </c>
      <c r="S28" s="110">
        <f t="shared" si="16"/>
        <v>0</v>
      </c>
      <c r="T28" s="110">
        <f t="shared" si="16"/>
        <v>0</v>
      </c>
      <c r="U28" s="379"/>
      <c r="V28" s="373"/>
    </row>
    <row r="29" spans="1:22" ht="12.75" hidden="1">
      <c r="A29" s="374"/>
      <c r="B29" s="377"/>
      <c r="C29" s="105">
        <v>2023</v>
      </c>
      <c r="D29" s="110">
        <f t="shared" si="12"/>
        <v>505000</v>
      </c>
      <c r="E29" s="110">
        <v>505000</v>
      </c>
      <c r="F29" s="110">
        <v>0</v>
      </c>
      <c r="G29" s="110">
        <v>0</v>
      </c>
      <c r="H29" s="110">
        <v>0</v>
      </c>
      <c r="I29" s="380"/>
      <c r="J29" s="110">
        <f t="shared" si="13"/>
        <v>0</v>
      </c>
      <c r="K29" s="110">
        <v>0</v>
      </c>
      <c r="L29" s="110">
        <v>0</v>
      </c>
      <c r="M29" s="110">
        <v>0</v>
      </c>
      <c r="N29" s="110">
        <v>0</v>
      </c>
      <c r="O29" s="377"/>
      <c r="P29" s="110">
        <f t="shared" si="14"/>
        <v>505000</v>
      </c>
      <c r="Q29" s="110">
        <f>E29+K29</f>
        <v>505000</v>
      </c>
      <c r="R29" s="110">
        <f t="shared" si="16"/>
        <v>0</v>
      </c>
      <c r="S29" s="110">
        <f t="shared" si="16"/>
        <v>0</v>
      </c>
      <c r="T29" s="110">
        <f t="shared" si="16"/>
        <v>0</v>
      </c>
      <c r="U29" s="380"/>
      <c r="V29" s="373"/>
    </row>
    <row r="30" spans="1:22" s="109" customFormat="1" ht="12.75" customHeight="1" hidden="1">
      <c r="A30" s="374" t="s">
        <v>307</v>
      </c>
      <c r="B30" s="375" t="s">
        <v>450</v>
      </c>
      <c r="C30" s="106" t="s">
        <v>4</v>
      </c>
      <c r="D30" s="108">
        <f t="shared" si="12"/>
        <v>60596700</v>
      </c>
      <c r="E30" s="108">
        <f>SUM(E31:E33)</f>
        <v>60596700</v>
      </c>
      <c r="F30" s="108">
        <f>SUM(F31:F33)</f>
        <v>0</v>
      </c>
      <c r="G30" s="108">
        <f>SUM(G31:G33)</f>
        <v>0</v>
      </c>
      <c r="H30" s="108">
        <f>SUM(H31:H33)</f>
        <v>0</v>
      </c>
      <c r="I30" s="378"/>
      <c r="J30" s="108">
        <f t="shared" si="13"/>
        <v>0</v>
      </c>
      <c r="K30" s="108">
        <f>SUM(K31:K33)</f>
        <v>0</v>
      </c>
      <c r="L30" s="108">
        <f>SUM(L31:L33)</f>
        <v>0</v>
      </c>
      <c r="M30" s="108">
        <f>SUM(M31:M33)</f>
        <v>0</v>
      </c>
      <c r="N30" s="108">
        <f>SUM(N31:N33)</f>
        <v>0</v>
      </c>
      <c r="O30" s="375" t="s">
        <v>450</v>
      </c>
      <c r="P30" s="108">
        <f t="shared" si="14"/>
        <v>60596700</v>
      </c>
      <c r="Q30" s="108">
        <f>SUM(Q31:Q33)</f>
        <v>60596700</v>
      </c>
      <c r="R30" s="108">
        <f>SUM(R31:R33)</f>
        <v>0</v>
      </c>
      <c r="S30" s="108">
        <f>SUM(S31:S33)</f>
        <v>0</v>
      </c>
      <c r="T30" s="108">
        <f>SUM(T31:T33)</f>
        <v>0</v>
      </c>
      <c r="U30" s="378"/>
      <c r="V30" s="372"/>
    </row>
    <row r="31" spans="1:22" ht="12.75" hidden="1">
      <c r="A31" s="374"/>
      <c r="B31" s="376"/>
      <c r="C31" s="105">
        <v>2021</v>
      </c>
      <c r="D31" s="110">
        <f t="shared" si="12"/>
        <v>20198900</v>
      </c>
      <c r="E31" s="110">
        <v>20198900</v>
      </c>
      <c r="F31" s="110">
        <v>0</v>
      </c>
      <c r="G31" s="110">
        <v>0</v>
      </c>
      <c r="H31" s="110">
        <v>0</v>
      </c>
      <c r="I31" s="379"/>
      <c r="J31" s="110">
        <f t="shared" si="13"/>
        <v>0</v>
      </c>
      <c r="K31" s="110">
        <v>0</v>
      </c>
      <c r="L31" s="110">
        <v>0</v>
      </c>
      <c r="M31" s="110">
        <v>0</v>
      </c>
      <c r="N31" s="110">
        <v>0</v>
      </c>
      <c r="O31" s="376"/>
      <c r="P31" s="110">
        <f t="shared" si="14"/>
        <v>20198900</v>
      </c>
      <c r="Q31" s="110">
        <f>E31+K31</f>
        <v>20198900</v>
      </c>
      <c r="R31" s="110">
        <f aca="true" t="shared" si="17" ref="R31:T33">F31+L31</f>
        <v>0</v>
      </c>
      <c r="S31" s="110">
        <f t="shared" si="17"/>
        <v>0</v>
      </c>
      <c r="T31" s="110">
        <f t="shared" si="17"/>
        <v>0</v>
      </c>
      <c r="U31" s="379"/>
      <c r="V31" s="373"/>
    </row>
    <row r="32" spans="1:22" ht="12.75" hidden="1">
      <c r="A32" s="374"/>
      <c r="B32" s="376"/>
      <c r="C32" s="105">
        <v>2022</v>
      </c>
      <c r="D32" s="110">
        <f t="shared" si="12"/>
        <v>20198900</v>
      </c>
      <c r="E32" s="110">
        <v>20198900</v>
      </c>
      <c r="F32" s="110">
        <v>0</v>
      </c>
      <c r="G32" s="110">
        <v>0</v>
      </c>
      <c r="H32" s="110">
        <v>0</v>
      </c>
      <c r="I32" s="379"/>
      <c r="J32" s="110">
        <f t="shared" si="13"/>
        <v>0</v>
      </c>
      <c r="K32" s="110">
        <v>0</v>
      </c>
      <c r="L32" s="110">
        <v>0</v>
      </c>
      <c r="M32" s="110">
        <v>0</v>
      </c>
      <c r="N32" s="110">
        <v>0</v>
      </c>
      <c r="O32" s="376"/>
      <c r="P32" s="110">
        <f t="shared" si="14"/>
        <v>20198900</v>
      </c>
      <c r="Q32" s="110">
        <f>E32+K32</f>
        <v>20198900</v>
      </c>
      <c r="R32" s="110">
        <f t="shared" si="17"/>
        <v>0</v>
      </c>
      <c r="S32" s="110">
        <f t="shared" si="17"/>
        <v>0</v>
      </c>
      <c r="T32" s="110">
        <f t="shared" si="17"/>
        <v>0</v>
      </c>
      <c r="U32" s="379"/>
      <c r="V32" s="373"/>
    </row>
    <row r="33" spans="1:22" ht="12.75" hidden="1">
      <c r="A33" s="374"/>
      <c r="B33" s="377"/>
      <c r="C33" s="105">
        <v>2023</v>
      </c>
      <c r="D33" s="110">
        <f t="shared" si="12"/>
        <v>20198900</v>
      </c>
      <c r="E33" s="110">
        <v>20198900</v>
      </c>
      <c r="F33" s="110">
        <v>0</v>
      </c>
      <c r="G33" s="110">
        <v>0</v>
      </c>
      <c r="H33" s="110">
        <v>0</v>
      </c>
      <c r="I33" s="380"/>
      <c r="J33" s="110">
        <f t="shared" si="13"/>
        <v>0</v>
      </c>
      <c r="K33" s="110">
        <v>0</v>
      </c>
      <c r="L33" s="110">
        <v>0</v>
      </c>
      <c r="M33" s="110">
        <v>0</v>
      </c>
      <c r="N33" s="110">
        <v>0</v>
      </c>
      <c r="O33" s="377"/>
      <c r="P33" s="110">
        <f t="shared" si="14"/>
        <v>20198900</v>
      </c>
      <c r="Q33" s="110">
        <f>E33+K33</f>
        <v>20198900</v>
      </c>
      <c r="R33" s="110">
        <f t="shared" si="17"/>
        <v>0</v>
      </c>
      <c r="S33" s="110">
        <f t="shared" si="17"/>
        <v>0</v>
      </c>
      <c r="T33" s="110">
        <f t="shared" si="17"/>
        <v>0</v>
      </c>
      <c r="U33" s="380"/>
      <c r="V33" s="373"/>
    </row>
    <row r="34" spans="1:22" s="109" customFormat="1" ht="19.5" customHeight="1" hidden="1">
      <c r="A34" s="374" t="s">
        <v>309</v>
      </c>
      <c r="B34" s="375" t="s">
        <v>451</v>
      </c>
      <c r="C34" s="106" t="s">
        <v>4</v>
      </c>
      <c r="D34" s="108">
        <f aca="true" t="shared" si="18" ref="D34:D94">SUM(E34:H34)</f>
        <v>64381080.87</v>
      </c>
      <c r="E34" s="108">
        <f>SUM(E35:E37)</f>
        <v>41720001.15</v>
      </c>
      <c r="F34" s="108">
        <f>SUM(F35:F37)</f>
        <v>0</v>
      </c>
      <c r="G34" s="108">
        <f>SUM(G35:G37)</f>
        <v>22661079.72</v>
      </c>
      <c r="H34" s="108">
        <f>SUM(H35:H37)</f>
        <v>0</v>
      </c>
      <c r="I34" s="378"/>
      <c r="J34" s="108">
        <f t="shared" si="13"/>
        <v>0</v>
      </c>
      <c r="K34" s="108">
        <f>SUM(K35:K37)</f>
        <v>0</v>
      </c>
      <c r="L34" s="108">
        <f>SUM(L35:L37)</f>
        <v>0</v>
      </c>
      <c r="M34" s="108">
        <f>SUM(M35:M37)</f>
        <v>0</v>
      </c>
      <c r="N34" s="108">
        <f>SUM(N35:N37)</f>
        <v>0</v>
      </c>
      <c r="O34" s="375" t="s">
        <v>451</v>
      </c>
      <c r="P34" s="108">
        <f t="shared" si="14"/>
        <v>64381080.87</v>
      </c>
      <c r="Q34" s="108">
        <f>SUM(Q35:Q37)</f>
        <v>41720001.15</v>
      </c>
      <c r="R34" s="108">
        <f>SUM(R35:R37)</f>
        <v>0</v>
      </c>
      <c r="S34" s="108">
        <f>SUM(S35:S37)</f>
        <v>22661079.72</v>
      </c>
      <c r="T34" s="108">
        <f>SUM(T35:T37)</f>
        <v>0</v>
      </c>
      <c r="U34" s="378"/>
      <c r="V34" s="372"/>
    </row>
    <row r="35" spans="1:22" ht="19.5" customHeight="1" hidden="1">
      <c r="A35" s="374"/>
      <c r="B35" s="376"/>
      <c r="C35" s="105">
        <v>2021</v>
      </c>
      <c r="D35" s="110">
        <f t="shared" si="18"/>
        <v>21460360.29</v>
      </c>
      <c r="E35" s="110">
        <v>13906667.049999999</v>
      </c>
      <c r="F35" s="110">
        <v>0</v>
      </c>
      <c r="G35" s="110">
        <v>7553693.24</v>
      </c>
      <c r="H35" s="110">
        <v>0</v>
      </c>
      <c r="I35" s="379"/>
      <c r="J35" s="110">
        <f t="shared" si="13"/>
        <v>0</v>
      </c>
      <c r="K35" s="110">
        <v>0</v>
      </c>
      <c r="L35" s="110">
        <v>0</v>
      </c>
      <c r="M35" s="110">
        <v>0</v>
      </c>
      <c r="N35" s="110">
        <v>0</v>
      </c>
      <c r="O35" s="376"/>
      <c r="P35" s="110">
        <f t="shared" si="14"/>
        <v>21460360.29</v>
      </c>
      <c r="Q35" s="110">
        <f>E35+K35</f>
        <v>13906667.049999999</v>
      </c>
      <c r="R35" s="110">
        <f aca="true" t="shared" si="19" ref="R35:T37">F35+L35</f>
        <v>0</v>
      </c>
      <c r="S35" s="110">
        <f t="shared" si="19"/>
        <v>7553693.24</v>
      </c>
      <c r="T35" s="110">
        <f t="shared" si="19"/>
        <v>0</v>
      </c>
      <c r="U35" s="379"/>
      <c r="V35" s="373"/>
    </row>
    <row r="36" spans="1:22" ht="19.5" customHeight="1" hidden="1">
      <c r="A36" s="374"/>
      <c r="B36" s="376"/>
      <c r="C36" s="105">
        <v>2022</v>
      </c>
      <c r="D36" s="110">
        <f t="shared" si="18"/>
        <v>21460360.29</v>
      </c>
      <c r="E36" s="110">
        <v>13906667.049999999</v>
      </c>
      <c r="F36" s="110">
        <v>0</v>
      </c>
      <c r="G36" s="110">
        <v>7553693.24</v>
      </c>
      <c r="H36" s="110">
        <v>0</v>
      </c>
      <c r="I36" s="379"/>
      <c r="J36" s="110">
        <f t="shared" si="13"/>
        <v>0</v>
      </c>
      <c r="K36" s="110">
        <v>0</v>
      </c>
      <c r="L36" s="110">
        <v>0</v>
      </c>
      <c r="M36" s="110">
        <v>0</v>
      </c>
      <c r="N36" s="110">
        <v>0</v>
      </c>
      <c r="O36" s="376"/>
      <c r="P36" s="110">
        <f t="shared" si="14"/>
        <v>21460360.29</v>
      </c>
      <c r="Q36" s="110">
        <f>E36+K36</f>
        <v>13906667.049999999</v>
      </c>
      <c r="R36" s="110">
        <f t="shared" si="19"/>
        <v>0</v>
      </c>
      <c r="S36" s="110">
        <f t="shared" si="19"/>
        <v>7553693.24</v>
      </c>
      <c r="T36" s="110">
        <f t="shared" si="19"/>
        <v>0</v>
      </c>
      <c r="U36" s="379"/>
      <c r="V36" s="373"/>
    </row>
    <row r="37" spans="1:22" ht="19.5" customHeight="1" hidden="1">
      <c r="A37" s="374"/>
      <c r="B37" s="377"/>
      <c r="C37" s="105">
        <v>2023</v>
      </c>
      <c r="D37" s="110">
        <f t="shared" si="18"/>
        <v>21460360.29</v>
      </c>
      <c r="E37" s="110">
        <v>13906667.049999999</v>
      </c>
      <c r="F37" s="110">
        <v>0</v>
      </c>
      <c r="G37" s="110">
        <v>7553693.24</v>
      </c>
      <c r="H37" s="110">
        <v>0</v>
      </c>
      <c r="I37" s="380"/>
      <c r="J37" s="110">
        <f t="shared" si="13"/>
        <v>0</v>
      </c>
      <c r="K37" s="110">
        <v>0</v>
      </c>
      <c r="L37" s="110">
        <v>0</v>
      </c>
      <c r="M37" s="110">
        <v>0</v>
      </c>
      <c r="N37" s="110">
        <v>0</v>
      </c>
      <c r="O37" s="377"/>
      <c r="P37" s="110">
        <f t="shared" si="14"/>
        <v>21460360.29</v>
      </c>
      <c r="Q37" s="110">
        <f>E37+K37</f>
        <v>13906667.049999999</v>
      </c>
      <c r="R37" s="110">
        <f t="shared" si="19"/>
        <v>0</v>
      </c>
      <c r="S37" s="110">
        <f t="shared" si="19"/>
        <v>7553693.24</v>
      </c>
      <c r="T37" s="110">
        <f t="shared" si="19"/>
        <v>0</v>
      </c>
      <c r="U37" s="380"/>
      <c r="V37" s="373"/>
    </row>
    <row r="38" spans="1:22" s="131" customFormat="1" ht="12.75" customHeight="1" hidden="1">
      <c r="A38" s="383" t="s">
        <v>452</v>
      </c>
      <c r="B38" s="384" t="s">
        <v>208</v>
      </c>
      <c r="C38" s="129" t="s">
        <v>4</v>
      </c>
      <c r="D38" s="130">
        <f t="shared" si="18"/>
        <v>1702022</v>
      </c>
      <c r="E38" s="130">
        <f>SUM(E39:E41)</f>
        <v>0</v>
      </c>
      <c r="F38" s="130">
        <f>SUM(F39:F41)</f>
        <v>0</v>
      </c>
      <c r="G38" s="130">
        <f>SUM(G39:G41)</f>
        <v>1702022</v>
      </c>
      <c r="H38" s="130">
        <f>SUM(H39:H41)</f>
        <v>0</v>
      </c>
      <c r="I38" s="387"/>
      <c r="J38" s="130">
        <f t="shared" si="13"/>
        <v>0</v>
      </c>
      <c r="K38" s="130">
        <f>SUM(K39:K41)</f>
        <v>0</v>
      </c>
      <c r="L38" s="130">
        <f>SUM(L39:L41)</f>
        <v>0</v>
      </c>
      <c r="M38" s="130">
        <f>SUM(M39:M41)</f>
        <v>0</v>
      </c>
      <c r="N38" s="130">
        <f>SUM(N39:N41)</f>
        <v>0</v>
      </c>
      <c r="O38" s="384" t="s">
        <v>208</v>
      </c>
      <c r="P38" s="130">
        <f t="shared" si="14"/>
        <v>1702022</v>
      </c>
      <c r="Q38" s="130">
        <f>SUM(Q39:Q41)</f>
        <v>0</v>
      </c>
      <c r="R38" s="130">
        <f>SUM(R39:R41)</f>
        <v>0</v>
      </c>
      <c r="S38" s="130">
        <f>SUM(S39:S41)</f>
        <v>1702022</v>
      </c>
      <c r="T38" s="130">
        <f>SUM(T39:T41)</f>
        <v>0</v>
      </c>
      <c r="U38" s="390" t="s">
        <v>121</v>
      </c>
      <c r="V38" s="381" t="s">
        <v>121</v>
      </c>
    </row>
    <row r="39" spans="1:22" s="134" customFormat="1" ht="12.75" hidden="1">
      <c r="A39" s="383"/>
      <c r="B39" s="385"/>
      <c r="C39" s="132">
        <v>2021</v>
      </c>
      <c r="D39" s="133">
        <f>SUM(E39:H39)</f>
        <v>1702022</v>
      </c>
      <c r="E39" s="133">
        <f>E43+E47+E51</f>
        <v>0</v>
      </c>
      <c r="F39" s="133">
        <f>F43+F47+F51</f>
        <v>0</v>
      </c>
      <c r="G39" s="133">
        <f>G43+G47+G51</f>
        <v>1702022</v>
      </c>
      <c r="H39" s="133">
        <f>H43+H47+H51</f>
        <v>0</v>
      </c>
      <c r="I39" s="388"/>
      <c r="J39" s="133">
        <f t="shared" si="13"/>
        <v>0</v>
      </c>
      <c r="K39" s="133">
        <f>K43+K47+K51</f>
        <v>0</v>
      </c>
      <c r="L39" s="133">
        <f>L43+L47+L51</f>
        <v>0</v>
      </c>
      <c r="M39" s="133">
        <f>M43+M47+M51</f>
        <v>0</v>
      </c>
      <c r="N39" s="133">
        <f>N43+N47+N51</f>
        <v>0</v>
      </c>
      <c r="O39" s="385"/>
      <c r="P39" s="133">
        <f t="shared" si="14"/>
        <v>1702022</v>
      </c>
      <c r="Q39" s="133">
        <f>E39+K39</f>
        <v>0</v>
      </c>
      <c r="R39" s="133">
        <f aca="true" t="shared" si="20" ref="R39:T41">F39+L39</f>
        <v>0</v>
      </c>
      <c r="S39" s="133">
        <f t="shared" si="20"/>
        <v>1702022</v>
      </c>
      <c r="T39" s="133">
        <f t="shared" si="20"/>
        <v>0</v>
      </c>
      <c r="U39" s="391"/>
      <c r="V39" s="382"/>
    </row>
    <row r="40" spans="1:22" s="134" customFormat="1" ht="12.75" hidden="1">
      <c r="A40" s="383"/>
      <c r="B40" s="385"/>
      <c r="C40" s="132">
        <v>2022</v>
      </c>
      <c r="D40" s="133">
        <f aca="true" t="shared" si="21" ref="D40:D53">SUM(E40:H40)</f>
        <v>0</v>
      </c>
      <c r="E40" s="133">
        <f aca="true" t="shared" si="22" ref="E40:H41">E44+E48+E52</f>
        <v>0</v>
      </c>
      <c r="F40" s="133">
        <f t="shared" si="22"/>
        <v>0</v>
      </c>
      <c r="G40" s="133">
        <f t="shared" si="22"/>
        <v>0</v>
      </c>
      <c r="H40" s="133">
        <f t="shared" si="22"/>
        <v>0</v>
      </c>
      <c r="I40" s="388"/>
      <c r="J40" s="133">
        <f t="shared" si="13"/>
        <v>0</v>
      </c>
      <c r="K40" s="133">
        <f aca="true" t="shared" si="23" ref="K40:N41">K44+K48+K52</f>
        <v>0</v>
      </c>
      <c r="L40" s="133">
        <f t="shared" si="23"/>
        <v>0</v>
      </c>
      <c r="M40" s="133">
        <f t="shared" si="23"/>
        <v>0</v>
      </c>
      <c r="N40" s="133">
        <f t="shared" si="23"/>
        <v>0</v>
      </c>
      <c r="O40" s="385"/>
      <c r="P40" s="133">
        <f t="shared" si="14"/>
        <v>0</v>
      </c>
      <c r="Q40" s="133">
        <f>E40+K40</f>
        <v>0</v>
      </c>
      <c r="R40" s="133">
        <f t="shared" si="20"/>
        <v>0</v>
      </c>
      <c r="S40" s="133">
        <f t="shared" si="20"/>
        <v>0</v>
      </c>
      <c r="T40" s="133">
        <f t="shared" si="20"/>
        <v>0</v>
      </c>
      <c r="U40" s="391"/>
      <c r="V40" s="382"/>
    </row>
    <row r="41" spans="1:22" s="134" customFormat="1" ht="12.75" hidden="1">
      <c r="A41" s="383"/>
      <c r="B41" s="386"/>
      <c r="C41" s="132">
        <v>2023</v>
      </c>
      <c r="D41" s="133">
        <f t="shared" si="21"/>
        <v>0</v>
      </c>
      <c r="E41" s="133">
        <f t="shared" si="22"/>
        <v>0</v>
      </c>
      <c r="F41" s="133">
        <f t="shared" si="22"/>
        <v>0</v>
      </c>
      <c r="G41" s="133">
        <f t="shared" si="22"/>
        <v>0</v>
      </c>
      <c r="H41" s="133">
        <f t="shared" si="22"/>
        <v>0</v>
      </c>
      <c r="I41" s="389"/>
      <c r="J41" s="133">
        <f t="shared" si="13"/>
        <v>0</v>
      </c>
      <c r="K41" s="133">
        <f t="shared" si="23"/>
        <v>0</v>
      </c>
      <c r="L41" s="133">
        <f t="shared" si="23"/>
        <v>0</v>
      </c>
      <c r="M41" s="133">
        <f t="shared" si="23"/>
        <v>0</v>
      </c>
      <c r="N41" s="133">
        <f t="shared" si="23"/>
        <v>0</v>
      </c>
      <c r="O41" s="386"/>
      <c r="P41" s="133">
        <f t="shared" si="14"/>
        <v>0</v>
      </c>
      <c r="Q41" s="133">
        <f>E41+K41</f>
        <v>0</v>
      </c>
      <c r="R41" s="133">
        <f t="shared" si="20"/>
        <v>0</v>
      </c>
      <c r="S41" s="133">
        <f t="shared" si="20"/>
        <v>0</v>
      </c>
      <c r="T41" s="133">
        <f t="shared" si="20"/>
        <v>0</v>
      </c>
      <c r="U41" s="391"/>
      <c r="V41" s="382"/>
    </row>
    <row r="42" spans="1:22" s="109" customFormat="1" ht="12.75" customHeight="1" hidden="1">
      <c r="A42" s="374" t="s">
        <v>119</v>
      </c>
      <c r="B42" s="375" t="s">
        <v>453</v>
      </c>
      <c r="C42" s="106" t="s">
        <v>4</v>
      </c>
      <c r="D42" s="108">
        <f t="shared" si="21"/>
        <v>0</v>
      </c>
      <c r="E42" s="108">
        <v>0</v>
      </c>
      <c r="F42" s="108">
        <v>0</v>
      </c>
      <c r="G42" s="108">
        <v>0</v>
      </c>
      <c r="H42" s="108">
        <v>0</v>
      </c>
      <c r="I42" s="378"/>
      <c r="J42" s="108">
        <f t="shared" si="13"/>
        <v>0</v>
      </c>
      <c r="K42" s="108">
        <f>SUM(K43:K45)</f>
        <v>0</v>
      </c>
      <c r="L42" s="108">
        <f>SUM(L43:L45)</f>
        <v>0</v>
      </c>
      <c r="M42" s="108">
        <f>SUM(M43:M45)</f>
        <v>0</v>
      </c>
      <c r="N42" s="108">
        <f>SUM(N43:N45)</f>
        <v>0</v>
      </c>
      <c r="O42" s="375" t="s">
        <v>453</v>
      </c>
      <c r="P42" s="108">
        <f t="shared" si="14"/>
        <v>0</v>
      </c>
      <c r="Q42" s="108">
        <f>SUM(Q43:Q45)</f>
        <v>0</v>
      </c>
      <c r="R42" s="108">
        <f>SUM(R43:R45)</f>
        <v>0</v>
      </c>
      <c r="S42" s="108">
        <f>SUM(S43:S45)</f>
        <v>0</v>
      </c>
      <c r="T42" s="108">
        <f>SUM(T43:T45)</f>
        <v>0</v>
      </c>
      <c r="U42" s="378"/>
      <c r="V42" s="372"/>
    </row>
    <row r="43" spans="1:22" ht="12.75" hidden="1">
      <c r="A43" s="374"/>
      <c r="B43" s="376"/>
      <c r="C43" s="105">
        <v>2021</v>
      </c>
      <c r="D43" s="110">
        <f t="shared" si="21"/>
        <v>0</v>
      </c>
      <c r="E43" s="110">
        <v>0</v>
      </c>
      <c r="F43" s="110">
        <v>0</v>
      </c>
      <c r="G43" s="110">
        <v>0</v>
      </c>
      <c r="H43" s="110">
        <v>0</v>
      </c>
      <c r="I43" s="379"/>
      <c r="J43" s="110">
        <f t="shared" si="13"/>
        <v>0</v>
      </c>
      <c r="K43" s="110">
        <v>0</v>
      </c>
      <c r="L43" s="110">
        <v>0</v>
      </c>
      <c r="M43" s="110">
        <v>0</v>
      </c>
      <c r="N43" s="110">
        <v>0</v>
      </c>
      <c r="O43" s="376"/>
      <c r="P43" s="110">
        <f t="shared" si="14"/>
        <v>0</v>
      </c>
      <c r="Q43" s="110">
        <f>E43+K43</f>
        <v>0</v>
      </c>
      <c r="R43" s="110">
        <f aca="true" t="shared" si="24" ref="R43:T45">F43+L43</f>
        <v>0</v>
      </c>
      <c r="S43" s="110">
        <f t="shared" si="24"/>
        <v>0</v>
      </c>
      <c r="T43" s="110">
        <f t="shared" si="24"/>
        <v>0</v>
      </c>
      <c r="U43" s="379"/>
      <c r="V43" s="373"/>
    </row>
    <row r="44" spans="1:22" ht="12.75" hidden="1">
      <c r="A44" s="374"/>
      <c r="B44" s="376"/>
      <c r="C44" s="105">
        <v>2022</v>
      </c>
      <c r="D44" s="110">
        <f t="shared" si="21"/>
        <v>0</v>
      </c>
      <c r="E44" s="110">
        <v>0</v>
      </c>
      <c r="F44" s="110">
        <v>0</v>
      </c>
      <c r="G44" s="110">
        <v>0</v>
      </c>
      <c r="H44" s="110">
        <v>0</v>
      </c>
      <c r="I44" s="379"/>
      <c r="J44" s="110">
        <f t="shared" si="13"/>
        <v>0</v>
      </c>
      <c r="K44" s="110">
        <v>0</v>
      </c>
      <c r="L44" s="110">
        <v>0</v>
      </c>
      <c r="M44" s="110">
        <v>0</v>
      </c>
      <c r="N44" s="110">
        <v>0</v>
      </c>
      <c r="O44" s="376"/>
      <c r="P44" s="110">
        <f t="shared" si="14"/>
        <v>0</v>
      </c>
      <c r="Q44" s="110">
        <f>E44+K44</f>
        <v>0</v>
      </c>
      <c r="R44" s="110">
        <f t="shared" si="24"/>
        <v>0</v>
      </c>
      <c r="S44" s="110">
        <f t="shared" si="24"/>
        <v>0</v>
      </c>
      <c r="T44" s="110">
        <f t="shared" si="24"/>
        <v>0</v>
      </c>
      <c r="U44" s="379"/>
      <c r="V44" s="373"/>
    </row>
    <row r="45" spans="1:22" ht="12.75" hidden="1">
      <c r="A45" s="374"/>
      <c r="B45" s="377"/>
      <c r="C45" s="105">
        <v>2023</v>
      </c>
      <c r="D45" s="110">
        <f t="shared" si="21"/>
        <v>0</v>
      </c>
      <c r="E45" s="110">
        <v>0</v>
      </c>
      <c r="F45" s="110">
        <v>0</v>
      </c>
      <c r="G45" s="110">
        <v>0</v>
      </c>
      <c r="H45" s="110">
        <v>0</v>
      </c>
      <c r="I45" s="380"/>
      <c r="J45" s="110">
        <f t="shared" si="13"/>
        <v>0</v>
      </c>
      <c r="K45" s="110">
        <v>0</v>
      </c>
      <c r="L45" s="110">
        <v>0</v>
      </c>
      <c r="M45" s="110">
        <v>0</v>
      </c>
      <c r="N45" s="110">
        <v>0</v>
      </c>
      <c r="O45" s="377"/>
      <c r="P45" s="110">
        <f t="shared" si="14"/>
        <v>0</v>
      </c>
      <c r="Q45" s="110">
        <f>E45+K45</f>
        <v>0</v>
      </c>
      <c r="R45" s="110">
        <f t="shared" si="24"/>
        <v>0</v>
      </c>
      <c r="S45" s="110">
        <f t="shared" si="24"/>
        <v>0</v>
      </c>
      <c r="T45" s="110">
        <f t="shared" si="24"/>
        <v>0</v>
      </c>
      <c r="U45" s="380"/>
      <c r="V45" s="373"/>
    </row>
    <row r="46" spans="1:22" s="109" customFormat="1" ht="12.75" customHeight="1" hidden="1">
      <c r="A46" s="374" t="s">
        <v>120</v>
      </c>
      <c r="B46" s="375" t="s">
        <v>454</v>
      </c>
      <c r="C46" s="106" t="s">
        <v>4</v>
      </c>
      <c r="D46" s="108">
        <f t="shared" si="21"/>
        <v>1702022</v>
      </c>
      <c r="E46" s="108">
        <f>SUM(E47:E49)</f>
        <v>0</v>
      </c>
      <c r="F46" s="108">
        <f>SUM(F47:F49)</f>
        <v>0</v>
      </c>
      <c r="G46" s="108">
        <f>SUM(G47:G49)</f>
        <v>1702022</v>
      </c>
      <c r="H46" s="108">
        <f>SUM(H47:H49)</f>
        <v>0</v>
      </c>
      <c r="I46" s="378"/>
      <c r="J46" s="108">
        <f t="shared" si="13"/>
        <v>0</v>
      </c>
      <c r="K46" s="108">
        <f>SUM(K47:K49)</f>
        <v>0</v>
      </c>
      <c r="L46" s="108">
        <f>SUM(L47:L49)</f>
        <v>0</v>
      </c>
      <c r="M46" s="108">
        <f>SUM(M47:M49)</f>
        <v>0</v>
      </c>
      <c r="N46" s="108">
        <f>SUM(N47:N49)</f>
        <v>0</v>
      </c>
      <c r="O46" s="375" t="s">
        <v>454</v>
      </c>
      <c r="P46" s="108">
        <f t="shared" si="14"/>
        <v>1702022</v>
      </c>
      <c r="Q46" s="108">
        <f>SUM(Q47:Q49)</f>
        <v>0</v>
      </c>
      <c r="R46" s="108">
        <f>SUM(R47:R49)</f>
        <v>0</v>
      </c>
      <c r="S46" s="108">
        <f>SUM(S47:S49)</f>
        <v>1702022</v>
      </c>
      <c r="T46" s="108">
        <f>SUM(T47:T49)</f>
        <v>0</v>
      </c>
      <c r="U46" s="378"/>
      <c r="V46" s="372"/>
    </row>
    <row r="47" spans="1:22" ht="12.75" hidden="1">
      <c r="A47" s="374"/>
      <c r="B47" s="376"/>
      <c r="C47" s="105">
        <v>2021</v>
      </c>
      <c r="D47" s="110">
        <f t="shared" si="21"/>
        <v>1702022</v>
      </c>
      <c r="E47" s="110">
        <v>0</v>
      </c>
      <c r="F47" s="110">
        <v>0</v>
      </c>
      <c r="G47" s="110">
        <v>1702022</v>
      </c>
      <c r="H47" s="110">
        <v>0</v>
      </c>
      <c r="I47" s="379"/>
      <c r="J47" s="110">
        <f t="shared" si="13"/>
        <v>0</v>
      </c>
      <c r="K47" s="110">
        <v>0</v>
      </c>
      <c r="L47" s="110">
        <v>0</v>
      </c>
      <c r="M47" s="110">
        <v>0</v>
      </c>
      <c r="N47" s="110">
        <v>0</v>
      </c>
      <c r="O47" s="376"/>
      <c r="P47" s="110">
        <f t="shared" si="14"/>
        <v>1702022</v>
      </c>
      <c r="Q47" s="110">
        <f>E47+K47</f>
        <v>0</v>
      </c>
      <c r="R47" s="110">
        <f aca="true" t="shared" si="25" ref="R47:T49">F47+L47</f>
        <v>0</v>
      </c>
      <c r="S47" s="110">
        <f t="shared" si="25"/>
        <v>1702022</v>
      </c>
      <c r="T47" s="110">
        <f t="shared" si="25"/>
        <v>0</v>
      </c>
      <c r="U47" s="379"/>
      <c r="V47" s="373"/>
    </row>
    <row r="48" spans="1:22" ht="12.75" hidden="1">
      <c r="A48" s="374"/>
      <c r="B48" s="376"/>
      <c r="C48" s="105">
        <v>2022</v>
      </c>
      <c r="D48" s="110">
        <f t="shared" si="21"/>
        <v>0</v>
      </c>
      <c r="E48" s="110">
        <v>0</v>
      </c>
      <c r="F48" s="110">
        <v>0</v>
      </c>
      <c r="G48" s="110">
        <v>0</v>
      </c>
      <c r="H48" s="110">
        <v>0</v>
      </c>
      <c r="I48" s="379"/>
      <c r="J48" s="110">
        <f t="shared" si="13"/>
        <v>0</v>
      </c>
      <c r="K48" s="110">
        <v>0</v>
      </c>
      <c r="L48" s="110">
        <v>0</v>
      </c>
      <c r="M48" s="110">
        <v>0</v>
      </c>
      <c r="N48" s="110">
        <v>0</v>
      </c>
      <c r="O48" s="376"/>
      <c r="P48" s="110">
        <f t="shared" si="14"/>
        <v>0</v>
      </c>
      <c r="Q48" s="110">
        <f>E48+K48</f>
        <v>0</v>
      </c>
      <c r="R48" s="110">
        <f t="shared" si="25"/>
        <v>0</v>
      </c>
      <c r="S48" s="110">
        <f t="shared" si="25"/>
        <v>0</v>
      </c>
      <c r="T48" s="110">
        <f t="shared" si="25"/>
        <v>0</v>
      </c>
      <c r="U48" s="379"/>
      <c r="V48" s="373"/>
    </row>
    <row r="49" spans="1:22" ht="12.75" hidden="1">
      <c r="A49" s="374"/>
      <c r="B49" s="377"/>
      <c r="C49" s="105">
        <v>2023</v>
      </c>
      <c r="D49" s="110">
        <f t="shared" si="21"/>
        <v>0</v>
      </c>
      <c r="E49" s="110">
        <v>0</v>
      </c>
      <c r="F49" s="110">
        <v>0</v>
      </c>
      <c r="G49" s="110">
        <v>0</v>
      </c>
      <c r="H49" s="110">
        <v>0</v>
      </c>
      <c r="I49" s="380"/>
      <c r="J49" s="110">
        <f t="shared" si="13"/>
        <v>0</v>
      </c>
      <c r="K49" s="110">
        <v>0</v>
      </c>
      <c r="L49" s="110">
        <v>0</v>
      </c>
      <c r="M49" s="110">
        <v>0</v>
      </c>
      <c r="N49" s="110">
        <v>0</v>
      </c>
      <c r="O49" s="377"/>
      <c r="P49" s="110">
        <f t="shared" si="14"/>
        <v>0</v>
      </c>
      <c r="Q49" s="110">
        <f>E49+K49</f>
        <v>0</v>
      </c>
      <c r="R49" s="110">
        <f t="shared" si="25"/>
        <v>0</v>
      </c>
      <c r="S49" s="110">
        <f t="shared" si="25"/>
        <v>0</v>
      </c>
      <c r="T49" s="110">
        <f t="shared" si="25"/>
        <v>0</v>
      </c>
      <c r="U49" s="380"/>
      <c r="V49" s="373"/>
    </row>
    <row r="50" spans="1:22" s="109" customFormat="1" ht="12.75" customHeight="1" hidden="1">
      <c r="A50" s="374" t="s">
        <v>167</v>
      </c>
      <c r="B50" s="375" t="s">
        <v>455</v>
      </c>
      <c r="C50" s="106" t="s">
        <v>4</v>
      </c>
      <c r="D50" s="108">
        <f t="shared" si="21"/>
        <v>0</v>
      </c>
      <c r="E50" s="108">
        <v>0</v>
      </c>
      <c r="F50" s="108">
        <v>0</v>
      </c>
      <c r="G50" s="108">
        <v>0</v>
      </c>
      <c r="H50" s="108">
        <v>0</v>
      </c>
      <c r="I50" s="378"/>
      <c r="J50" s="108">
        <f t="shared" si="13"/>
        <v>0</v>
      </c>
      <c r="K50" s="108">
        <f>SUM(K51:K53)</f>
        <v>0</v>
      </c>
      <c r="L50" s="108">
        <f>SUM(L51:L53)</f>
        <v>0</v>
      </c>
      <c r="M50" s="108">
        <f>SUM(M51:M53)</f>
        <v>0</v>
      </c>
      <c r="N50" s="108">
        <f>SUM(N51:N53)</f>
        <v>0</v>
      </c>
      <c r="O50" s="375" t="s">
        <v>455</v>
      </c>
      <c r="P50" s="108">
        <f t="shared" si="14"/>
        <v>0</v>
      </c>
      <c r="Q50" s="108">
        <f>SUM(Q51:Q53)</f>
        <v>0</v>
      </c>
      <c r="R50" s="108">
        <f>SUM(R51:R53)</f>
        <v>0</v>
      </c>
      <c r="S50" s="108">
        <f>SUM(S51:S53)</f>
        <v>0</v>
      </c>
      <c r="T50" s="108">
        <f>SUM(T51:T53)</f>
        <v>0</v>
      </c>
      <c r="U50" s="378"/>
      <c r="V50" s="372"/>
    </row>
    <row r="51" spans="1:22" ht="12.75" hidden="1">
      <c r="A51" s="374"/>
      <c r="B51" s="376"/>
      <c r="C51" s="105">
        <v>2021</v>
      </c>
      <c r="D51" s="110">
        <f t="shared" si="21"/>
        <v>0</v>
      </c>
      <c r="E51" s="110">
        <v>0</v>
      </c>
      <c r="F51" s="110">
        <v>0</v>
      </c>
      <c r="G51" s="110">
        <v>0</v>
      </c>
      <c r="H51" s="110">
        <v>0</v>
      </c>
      <c r="I51" s="379"/>
      <c r="J51" s="110">
        <f t="shared" si="13"/>
        <v>0</v>
      </c>
      <c r="K51" s="110">
        <v>0</v>
      </c>
      <c r="L51" s="110">
        <v>0</v>
      </c>
      <c r="M51" s="110">
        <v>0</v>
      </c>
      <c r="N51" s="110">
        <v>0</v>
      </c>
      <c r="O51" s="376"/>
      <c r="P51" s="110">
        <f t="shared" si="14"/>
        <v>0</v>
      </c>
      <c r="Q51" s="110">
        <f>E51+K51</f>
        <v>0</v>
      </c>
      <c r="R51" s="110">
        <f aca="true" t="shared" si="26" ref="R51:T53">F51+L51</f>
        <v>0</v>
      </c>
      <c r="S51" s="110">
        <f t="shared" si="26"/>
        <v>0</v>
      </c>
      <c r="T51" s="110">
        <f t="shared" si="26"/>
        <v>0</v>
      </c>
      <c r="U51" s="379"/>
      <c r="V51" s="373"/>
    </row>
    <row r="52" spans="1:22" ht="12.75" hidden="1">
      <c r="A52" s="374"/>
      <c r="B52" s="376"/>
      <c r="C52" s="105">
        <v>2022</v>
      </c>
      <c r="D52" s="110">
        <f t="shared" si="21"/>
        <v>0</v>
      </c>
      <c r="E52" s="110">
        <v>0</v>
      </c>
      <c r="F52" s="110">
        <v>0</v>
      </c>
      <c r="G52" s="110">
        <v>0</v>
      </c>
      <c r="H52" s="110">
        <v>0</v>
      </c>
      <c r="I52" s="379"/>
      <c r="J52" s="110">
        <f t="shared" si="13"/>
        <v>0</v>
      </c>
      <c r="K52" s="110">
        <v>0</v>
      </c>
      <c r="L52" s="110">
        <v>0</v>
      </c>
      <c r="M52" s="110">
        <v>0</v>
      </c>
      <c r="N52" s="110">
        <v>0</v>
      </c>
      <c r="O52" s="376"/>
      <c r="P52" s="110">
        <f t="shared" si="14"/>
        <v>0</v>
      </c>
      <c r="Q52" s="110">
        <f>E52+K52</f>
        <v>0</v>
      </c>
      <c r="R52" s="110">
        <f t="shared" si="26"/>
        <v>0</v>
      </c>
      <c r="S52" s="110">
        <f t="shared" si="26"/>
        <v>0</v>
      </c>
      <c r="T52" s="110">
        <f t="shared" si="26"/>
        <v>0</v>
      </c>
      <c r="U52" s="379"/>
      <c r="V52" s="373"/>
    </row>
    <row r="53" spans="1:22" ht="12.75" hidden="1">
      <c r="A53" s="374"/>
      <c r="B53" s="377"/>
      <c r="C53" s="105">
        <v>2023</v>
      </c>
      <c r="D53" s="110">
        <f t="shared" si="21"/>
        <v>0</v>
      </c>
      <c r="E53" s="110">
        <v>0</v>
      </c>
      <c r="F53" s="110">
        <v>0</v>
      </c>
      <c r="G53" s="110">
        <v>0</v>
      </c>
      <c r="H53" s="110">
        <v>0</v>
      </c>
      <c r="I53" s="380"/>
      <c r="J53" s="110">
        <f t="shared" si="13"/>
        <v>0</v>
      </c>
      <c r="K53" s="110">
        <v>0</v>
      </c>
      <c r="L53" s="110">
        <v>0</v>
      </c>
      <c r="M53" s="110">
        <v>0</v>
      </c>
      <c r="N53" s="110">
        <v>0</v>
      </c>
      <c r="O53" s="377"/>
      <c r="P53" s="110">
        <f t="shared" si="14"/>
        <v>0</v>
      </c>
      <c r="Q53" s="110">
        <f>E53+K53</f>
        <v>0</v>
      </c>
      <c r="R53" s="110">
        <f t="shared" si="26"/>
        <v>0</v>
      </c>
      <c r="S53" s="110">
        <f t="shared" si="26"/>
        <v>0</v>
      </c>
      <c r="T53" s="110">
        <f t="shared" si="26"/>
        <v>0</v>
      </c>
      <c r="U53" s="380"/>
      <c r="V53" s="373"/>
    </row>
    <row r="54" spans="1:22" s="137" customFormat="1" ht="12.75" customHeight="1">
      <c r="A54" s="368">
        <v>2</v>
      </c>
      <c r="B54" s="369" t="s">
        <v>311</v>
      </c>
      <c r="C54" s="135" t="s">
        <v>4</v>
      </c>
      <c r="D54" s="136">
        <f t="shared" si="18"/>
        <v>1919225757.37</v>
      </c>
      <c r="E54" s="136">
        <f>SUM(E55:E57)</f>
        <v>1454019633.4299998</v>
      </c>
      <c r="F54" s="136">
        <f>SUM(F55:F57)</f>
        <v>143682820</v>
      </c>
      <c r="G54" s="136">
        <f>SUM(G55:G57)</f>
        <v>315973303.93999994</v>
      </c>
      <c r="H54" s="136">
        <f>SUM(H55:H57)</f>
        <v>5550000</v>
      </c>
      <c r="I54" s="370"/>
      <c r="J54" s="136">
        <f t="shared" si="13"/>
        <v>-245200</v>
      </c>
      <c r="K54" s="136">
        <f>SUM(K55:K57)</f>
        <v>0</v>
      </c>
      <c r="L54" s="136">
        <f>SUM(L55:L57)</f>
        <v>0</v>
      </c>
      <c r="M54" s="136">
        <f>SUM(M55:M57)</f>
        <v>-245200</v>
      </c>
      <c r="N54" s="136">
        <f>SUM(N55:N57)</f>
        <v>0</v>
      </c>
      <c r="O54" s="369" t="s">
        <v>311</v>
      </c>
      <c r="P54" s="136">
        <f t="shared" si="14"/>
        <v>1918980557.37</v>
      </c>
      <c r="Q54" s="136">
        <f>SUM(Q55:Q57)</f>
        <v>1454019633.4299998</v>
      </c>
      <c r="R54" s="136">
        <f>SUM(R55:R57)</f>
        <v>143682820</v>
      </c>
      <c r="S54" s="136">
        <f>SUM(S55:S57)</f>
        <v>315728103.93999994</v>
      </c>
      <c r="T54" s="136">
        <f>SUM(T55:T57)</f>
        <v>5550000</v>
      </c>
      <c r="U54" s="370" t="s">
        <v>121</v>
      </c>
      <c r="V54" s="367" t="s">
        <v>121</v>
      </c>
    </row>
    <row r="55" spans="1:22" s="140" customFormat="1" ht="12.75">
      <c r="A55" s="368"/>
      <c r="B55" s="369"/>
      <c r="C55" s="138">
        <v>2021</v>
      </c>
      <c r="D55" s="139">
        <f t="shared" si="18"/>
        <v>667369311.25</v>
      </c>
      <c r="E55" s="139">
        <f>E59+E75</f>
        <v>490265605.19</v>
      </c>
      <c r="F55" s="139">
        <f>F59+F75</f>
        <v>62906740</v>
      </c>
      <c r="G55" s="139">
        <f>G59+G75</f>
        <v>112346966.06</v>
      </c>
      <c r="H55" s="139">
        <f>H59+H75</f>
        <v>1850000</v>
      </c>
      <c r="I55" s="371"/>
      <c r="J55" s="139">
        <f t="shared" si="13"/>
        <v>1254800</v>
      </c>
      <c r="K55" s="139">
        <f>K59+K75</f>
        <v>0</v>
      </c>
      <c r="L55" s="139">
        <f>L59+L75</f>
        <v>0</v>
      </c>
      <c r="M55" s="139">
        <f>M59+M75</f>
        <v>1254800</v>
      </c>
      <c r="N55" s="139">
        <f>N59+N75</f>
        <v>0</v>
      </c>
      <c r="O55" s="369"/>
      <c r="P55" s="139">
        <f t="shared" si="14"/>
        <v>668624111.25</v>
      </c>
      <c r="Q55" s="139">
        <f>E55+K55</f>
        <v>490265605.19</v>
      </c>
      <c r="R55" s="139">
        <f aca="true" t="shared" si="27" ref="R55:T57">F55+L55</f>
        <v>62906740</v>
      </c>
      <c r="S55" s="139">
        <f t="shared" si="27"/>
        <v>113601766.06</v>
      </c>
      <c r="T55" s="139">
        <f t="shared" si="27"/>
        <v>1850000</v>
      </c>
      <c r="U55" s="371"/>
      <c r="V55" s="367"/>
    </row>
    <row r="56" spans="1:22" s="140" customFormat="1" ht="12.75">
      <c r="A56" s="368"/>
      <c r="B56" s="369"/>
      <c r="C56" s="138">
        <v>2022</v>
      </c>
      <c r="D56" s="139">
        <f t="shared" si="18"/>
        <v>621157798.58</v>
      </c>
      <c r="E56" s="139">
        <f aca="true" t="shared" si="28" ref="E56:H57">E60+E76</f>
        <v>478388507.12</v>
      </c>
      <c r="F56" s="139">
        <f t="shared" si="28"/>
        <v>40388040</v>
      </c>
      <c r="G56" s="139">
        <f t="shared" si="28"/>
        <v>100531251.46</v>
      </c>
      <c r="H56" s="139">
        <f t="shared" si="28"/>
        <v>1850000</v>
      </c>
      <c r="I56" s="371"/>
      <c r="J56" s="139">
        <f t="shared" si="13"/>
        <v>-1500000</v>
      </c>
      <c r="K56" s="139">
        <f aca="true" t="shared" si="29" ref="K56:N57">K60+K76</f>
        <v>0</v>
      </c>
      <c r="L56" s="139">
        <f t="shared" si="29"/>
        <v>0</v>
      </c>
      <c r="M56" s="139">
        <f t="shared" si="29"/>
        <v>-1500000</v>
      </c>
      <c r="N56" s="139">
        <f t="shared" si="29"/>
        <v>0</v>
      </c>
      <c r="O56" s="369"/>
      <c r="P56" s="139">
        <f t="shared" si="14"/>
        <v>619657798.58</v>
      </c>
      <c r="Q56" s="139">
        <f>E56+K56</f>
        <v>478388507.12</v>
      </c>
      <c r="R56" s="139">
        <f t="shared" si="27"/>
        <v>40388040</v>
      </c>
      <c r="S56" s="139">
        <f t="shared" si="27"/>
        <v>99031251.46</v>
      </c>
      <c r="T56" s="139">
        <f t="shared" si="27"/>
        <v>1850000</v>
      </c>
      <c r="U56" s="371"/>
      <c r="V56" s="367"/>
    </row>
    <row r="57" spans="1:22" s="140" customFormat="1" ht="12.75">
      <c r="A57" s="368"/>
      <c r="B57" s="369"/>
      <c r="C57" s="138">
        <v>2023</v>
      </c>
      <c r="D57" s="139">
        <f t="shared" si="18"/>
        <v>630698647.54</v>
      </c>
      <c r="E57" s="139">
        <f t="shared" si="28"/>
        <v>485365521.12</v>
      </c>
      <c r="F57" s="139">
        <f t="shared" si="28"/>
        <v>40388040</v>
      </c>
      <c r="G57" s="139">
        <f t="shared" si="28"/>
        <v>103095086.41999999</v>
      </c>
      <c r="H57" s="139">
        <f t="shared" si="28"/>
        <v>1850000</v>
      </c>
      <c r="I57" s="371"/>
      <c r="J57" s="139">
        <f t="shared" si="13"/>
        <v>0</v>
      </c>
      <c r="K57" s="139">
        <f t="shared" si="29"/>
        <v>0</v>
      </c>
      <c r="L57" s="139">
        <f t="shared" si="29"/>
        <v>0</v>
      </c>
      <c r="M57" s="139">
        <f t="shared" si="29"/>
        <v>0</v>
      </c>
      <c r="N57" s="139">
        <f t="shared" si="29"/>
        <v>0</v>
      </c>
      <c r="O57" s="369"/>
      <c r="P57" s="139">
        <f t="shared" si="14"/>
        <v>630698647.54</v>
      </c>
      <c r="Q57" s="139">
        <f>E57+K57</f>
        <v>485365521.12</v>
      </c>
      <c r="R57" s="139">
        <f t="shared" si="27"/>
        <v>40388040</v>
      </c>
      <c r="S57" s="139">
        <f t="shared" si="27"/>
        <v>103095086.41999999</v>
      </c>
      <c r="T57" s="139">
        <f t="shared" si="27"/>
        <v>1850000</v>
      </c>
      <c r="U57" s="371"/>
      <c r="V57" s="367"/>
    </row>
    <row r="58" spans="1:22" s="143" customFormat="1" ht="12.75" customHeight="1">
      <c r="A58" s="407" t="s">
        <v>456</v>
      </c>
      <c r="B58" s="408" t="s">
        <v>312</v>
      </c>
      <c r="C58" s="141" t="s">
        <v>4</v>
      </c>
      <c r="D58" s="142">
        <f t="shared" si="18"/>
        <v>1875716721.54</v>
      </c>
      <c r="E58" s="142">
        <f>SUM(E59:E61)</f>
        <v>1440707353.4299998</v>
      </c>
      <c r="F58" s="142">
        <f>SUM(F59:F61)</f>
        <v>121164120</v>
      </c>
      <c r="G58" s="142">
        <f>SUM(G59:G61)</f>
        <v>308295248.11</v>
      </c>
      <c r="H58" s="142">
        <f>SUM(H59:H61)</f>
        <v>5550000</v>
      </c>
      <c r="I58" s="411"/>
      <c r="J58" s="142">
        <f t="shared" si="13"/>
        <v>-1745200</v>
      </c>
      <c r="K58" s="142">
        <f>SUM(K59:K61)</f>
        <v>0</v>
      </c>
      <c r="L58" s="142">
        <f>SUM(L59:L61)</f>
        <v>0</v>
      </c>
      <c r="M58" s="142">
        <f>SUM(M59:M61)</f>
        <v>-1745200</v>
      </c>
      <c r="N58" s="142">
        <f>SUM(N59:N61)</f>
        <v>0</v>
      </c>
      <c r="O58" s="408" t="s">
        <v>312</v>
      </c>
      <c r="P58" s="142">
        <f t="shared" si="14"/>
        <v>1873971521.54</v>
      </c>
      <c r="Q58" s="142">
        <f>SUM(Q59:Q61)</f>
        <v>1440707353.4299998</v>
      </c>
      <c r="R58" s="142">
        <f>SUM(R59:R61)</f>
        <v>121164120</v>
      </c>
      <c r="S58" s="142">
        <f>SUM(S59:S61)</f>
        <v>306550048.11</v>
      </c>
      <c r="T58" s="142">
        <f>SUM(T59:T61)</f>
        <v>5550000</v>
      </c>
      <c r="U58" s="414" t="s">
        <v>121</v>
      </c>
      <c r="V58" s="405" t="s">
        <v>121</v>
      </c>
    </row>
    <row r="59" spans="1:22" s="114" customFormat="1" ht="12.75">
      <c r="A59" s="407"/>
      <c r="B59" s="409"/>
      <c r="C59" s="112">
        <v>2021</v>
      </c>
      <c r="D59" s="113">
        <f t="shared" si="18"/>
        <v>623860275.42</v>
      </c>
      <c r="E59" s="113">
        <f>E63+E67+E71</f>
        <v>476953325.19</v>
      </c>
      <c r="F59" s="113">
        <f>F63+F67+F71</f>
        <v>40388040</v>
      </c>
      <c r="G59" s="113">
        <f>G63+G67+G71</f>
        <v>104668910.23</v>
      </c>
      <c r="H59" s="113">
        <f>H63+H67+H71</f>
        <v>1850000</v>
      </c>
      <c r="I59" s="412"/>
      <c r="J59" s="113">
        <f t="shared" si="13"/>
        <v>-245200</v>
      </c>
      <c r="K59" s="113">
        <f>K63+K67+K71</f>
        <v>0</v>
      </c>
      <c r="L59" s="113">
        <f>L63+L67+L71</f>
        <v>0</v>
      </c>
      <c r="M59" s="113">
        <f>M63+M67+M71</f>
        <v>-245200</v>
      </c>
      <c r="N59" s="113">
        <f>N63+N67+N71</f>
        <v>0</v>
      </c>
      <c r="O59" s="409"/>
      <c r="P59" s="113">
        <f t="shared" si="14"/>
        <v>623615075.42</v>
      </c>
      <c r="Q59" s="113">
        <f>E59+K59</f>
        <v>476953325.19</v>
      </c>
      <c r="R59" s="113">
        <f aca="true" t="shared" si="30" ref="R59:T61">F59+L59</f>
        <v>40388040</v>
      </c>
      <c r="S59" s="113">
        <f t="shared" si="30"/>
        <v>104423710.23</v>
      </c>
      <c r="T59" s="113">
        <f t="shared" si="30"/>
        <v>1850000</v>
      </c>
      <c r="U59" s="415"/>
      <c r="V59" s="406"/>
    </row>
    <row r="60" spans="1:22" s="114" customFormat="1" ht="12.75">
      <c r="A60" s="407"/>
      <c r="B60" s="409"/>
      <c r="C60" s="112">
        <v>2022</v>
      </c>
      <c r="D60" s="113">
        <f t="shared" si="18"/>
        <v>621157798.58</v>
      </c>
      <c r="E60" s="113">
        <f aca="true" t="shared" si="31" ref="E60:H61">E64+E68+E72</f>
        <v>478388507.12</v>
      </c>
      <c r="F60" s="113">
        <f t="shared" si="31"/>
        <v>40388040</v>
      </c>
      <c r="G60" s="113">
        <f t="shared" si="31"/>
        <v>100531251.46</v>
      </c>
      <c r="H60" s="113">
        <f t="shared" si="31"/>
        <v>1850000</v>
      </c>
      <c r="I60" s="412"/>
      <c r="J60" s="113">
        <f t="shared" si="13"/>
        <v>-1500000</v>
      </c>
      <c r="K60" s="113">
        <f aca="true" t="shared" si="32" ref="K60:N61">K64+K68+K72</f>
        <v>0</v>
      </c>
      <c r="L60" s="113">
        <f t="shared" si="32"/>
        <v>0</v>
      </c>
      <c r="M60" s="113">
        <f t="shared" si="32"/>
        <v>-1500000</v>
      </c>
      <c r="N60" s="113">
        <f t="shared" si="32"/>
        <v>0</v>
      </c>
      <c r="O60" s="409"/>
      <c r="P60" s="113">
        <f t="shared" si="14"/>
        <v>619657798.58</v>
      </c>
      <c r="Q60" s="113">
        <f>E60+K60</f>
        <v>478388507.12</v>
      </c>
      <c r="R60" s="113">
        <f t="shared" si="30"/>
        <v>40388040</v>
      </c>
      <c r="S60" s="113">
        <f t="shared" si="30"/>
        <v>99031251.46</v>
      </c>
      <c r="T60" s="113">
        <f t="shared" si="30"/>
        <v>1850000</v>
      </c>
      <c r="U60" s="415"/>
      <c r="V60" s="406"/>
    </row>
    <row r="61" spans="1:22" s="114" customFormat="1" ht="12.75">
      <c r="A61" s="407"/>
      <c r="B61" s="410"/>
      <c r="C61" s="112">
        <v>2023</v>
      </c>
      <c r="D61" s="113">
        <f t="shared" si="18"/>
        <v>630698647.54</v>
      </c>
      <c r="E61" s="113">
        <f t="shared" si="31"/>
        <v>485365521.12</v>
      </c>
      <c r="F61" s="113">
        <f t="shared" si="31"/>
        <v>40388040</v>
      </c>
      <c r="G61" s="113">
        <f t="shared" si="31"/>
        <v>103095086.41999999</v>
      </c>
      <c r="H61" s="113">
        <f t="shared" si="31"/>
        <v>1850000</v>
      </c>
      <c r="I61" s="413"/>
      <c r="J61" s="113">
        <f t="shared" si="13"/>
        <v>0</v>
      </c>
      <c r="K61" s="113">
        <f t="shared" si="32"/>
        <v>0</v>
      </c>
      <c r="L61" s="113">
        <f t="shared" si="32"/>
        <v>0</v>
      </c>
      <c r="M61" s="113">
        <f t="shared" si="32"/>
        <v>0</v>
      </c>
      <c r="N61" s="113">
        <f t="shared" si="32"/>
        <v>0</v>
      </c>
      <c r="O61" s="410"/>
      <c r="P61" s="113">
        <f t="shared" si="14"/>
        <v>630698647.54</v>
      </c>
      <c r="Q61" s="113">
        <f>E61+K61</f>
        <v>485365521.12</v>
      </c>
      <c r="R61" s="113">
        <f t="shared" si="30"/>
        <v>40388040</v>
      </c>
      <c r="S61" s="113">
        <f t="shared" si="30"/>
        <v>103095086.41999999</v>
      </c>
      <c r="T61" s="113">
        <f t="shared" si="30"/>
        <v>1850000</v>
      </c>
      <c r="U61" s="415"/>
      <c r="V61" s="406"/>
    </row>
    <row r="62" spans="1:22" s="109" customFormat="1" ht="12.75" customHeight="1" hidden="1">
      <c r="A62" s="374" t="s">
        <v>90</v>
      </c>
      <c r="B62" s="375" t="s">
        <v>457</v>
      </c>
      <c r="C62" s="106" t="s">
        <v>4</v>
      </c>
      <c r="D62" s="108">
        <f t="shared" si="18"/>
        <v>1554790260</v>
      </c>
      <c r="E62" s="108">
        <f>SUM(E63:E65)</f>
        <v>1433626140</v>
      </c>
      <c r="F62" s="108">
        <f>SUM(F63:F65)</f>
        <v>121164120</v>
      </c>
      <c r="G62" s="108">
        <f>SUM(G63:G65)</f>
        <v>0</v>
      </c>
      <c r="H62" s="108">
        <f>SUM(H63:H65)</f>
        <v>0</v>
      </c>
      <c r="I62" s="378"/>
      <c r="J62" s="108">
        <f t="shared" si="13"/>
        <v>0</v>
      </c>
      <c r="K62" s="108">
        <f>SUM(K63:K65)</f>
        <v>0</v>
      </c>
      <c r="L62" s="108">
        <f>SUM(L63:L65)</f>
        <v>0</v>
      </c>
      <c r="M62" s="108">
        <f>SUM(M63:M65)</f>
        <v>0</v>
      </c>
      <c r="N62" s="108">
        <f>SUM(N63:N65)</f>
        <v>0</v>
      </c>
      <c r="O62" s="375" t="s">
        <v>457</v>
      </c>
      <c r="P62" s="108">
        <f t="shared" si="14"/>
        <v>1554790260</v>
      </c>
      <c r="Q62" s="108">
        <f>SUM(Q63:Q65)</f>
        <v>1433626140</v>
      </c>
      <c r="R62" s="108">
        <f>SUM(R63:R65)</f>
        <v>121164120</v>
      </c>
      <c r="S62" s="108">
        <f>SUM(S63:S65)</f>
        <v>0</v>
      </c>
      <c r="T62" s="108">
        <f>SUM(T63:T65)</f>
        <v>0</v>
      </c>
      <c r="U62" s="378"/>
      <c r="V62" s="372" t="s">
        <v>458</v>
      </c>
    </row>
    <row r="63" spans="1:22" ht="12.75" hidden="1">
      <c r="A63" s="374"/>
      <c r="B63" s="376"/>
      <c r="C63" s="105">
        <v>2021</v>
      </c>
      <c r="D63" s="110">
        <f t="shared" si="18"/>
        <v>515058540</v>
      </c>
      <c r="E63" s="110">
        <v>474670500</v>
      </c>
      <c r="F63" s="110">
        <v>40388040</v>
      </c>
      <c r="G63" s="110">
        <v>0</v>
      </c>
      <c r="H63" s="110">
        <v>0</v>
      </c>
      <c r="I63" s="379"/>
      <c r="J63" s="110">
        <f t="shared" si="13"/>
        <v>0</v>
      </c>
      <c r="K63" s="110">
        <v>0</v>
      </c>
      <c r="L63" s="110">
        <v>0</v>
      </c>
      <c r="M63" s="110"/>
      <c r="N63" s="110">
        <v>0</v>
      </c>
      <c r="O63" s="376"/>
      <c r="P63" s="110">
        <f t="shared" si="14"/>
        <v>515058540</v>
      </c>
      <c r="Q63" s="110">
        <f>E63+K63</f>
        <v>474670500</v>
      </c>
      <c r="R63" s="110">
        <f aca="true" t="shared" si="33" ref="R63:T65">F63+L63</f>
        <v>40388040</v>
      </c>
      <c r="S63" s="110">
        <f t="shared" si="33"/>
        <v>0</v>
      </c>
      <c r="T63" s="110">
        <f t="shared" si="33"/>
        <v>0</v>
      </c>
      <c r="U63" s="379"/>
      <c r="V63" s="373"/>
    </row>
    <row r="64" spans="1:22" ht="12.75" hidden="1">
      <c r="A64" s="374"/>
      <c r="B64" s="376"/>
      <c r="C64" s="105">
        <v>2022</v>
      </c>
      <c r="D64" s="110">
        <f t="shared" si="18"/>
        <v>516421160</v>
      </c>
      <c r="E64" s="110">
        <v>476033120</v>
      </c>
      <c r="F64" s="110">
        <v>40388040</v>
      </c>
      <c r="G64" s="110">
        <v>0</v>
      </c>
      <c r="H64" s="110">
        <v>0</v>
      </c>
      <c r="I64" s="379"/>
      <c r="J64" s="110">
        <f t="shared" si="13"/>
        <v>0</v>
      </c>
      <c r="K64" s="110">
        <v>0</v>
      </c>
      <c r="L64" s="110">
        <v>0</v>
      </c>
      <c r="M64" s="110">
        <v>0</v>
      </c>
      <c r="N64" s="110">
        <v>0</v>
      </c>
      <c r="O64" s="376"/>
      <c r="P64" s="110">
        <f t="shared" si="14"/>
        <v>516421160</v>
      </c>
      <c r="Q64" s="110">
        <f>E64+K64</f>
        <v>476033120</v>
      </c>
      <c r="R64" s="110">
        <f t="shared" si="33"/>
        <v>40388040</v>
      </c>
      <c r="S64" s="110">
        <f t="shared" si="33"/>
        <v>0</v>
      </c>
      <c r="T64" s="110">
        <f t="shared" si="33"/>
        <v>0</v>
      </c>
      <c r="U64" s="379"/>
      <c r="V64" s="373"/>
    </row>
    <row r="65" spans="1:22" ht="12.75" hidden="1">
      <c r="A65" s="374"/>
      <c r="B65" s="377"/>
      <c r="C65" s="105">
        <v>2023</v>
      </c>
      <c r="D65" s="110">
        <f t="shared" si="18"/>
        <v>523310560</v>
      </c>
      <c r="E65" s="110">
        <v>482922520</v>
      </c>
      <c r="F65" s="110">
        <v>40388040</v>
      </c>
      <c r="G65" s="110">
        <v>0</v>
      </c>
      <c r="H65" s="110">
        <v>0</v>
      </c>
      <c r="I65" s="380"/>
      <c r="J65" s="110">
        <f t="shared" si="13"/>
        <v>0</v>
      </c>
      <c r="K65" s="110">
        <v>0</v>
      </c>
      <c r="L65" s="110">
        <v>0</v>
      </c>
      <c r="M65" s="110">
        <v>0</v>
      </c>
      <c r="N65" s="110">
        <v>0</v>
      </c>
      <c r="O65" s="377"/>
      <c r="P65" s="110">
        <f t="shared" si="14"/>
        <v>523310560</v>
      </c>
      <c r="Q65" s="110">
        <f>E65+K65</f>
        <v>482922520</v>
      </c>
      <c r="R65" s="110">
        <f t="shared" si="33"/>
        <v>40388040</v>
      </c>
      <c r="S65" s="110">
        <f t="shared" si="33"/>
        <v>0</v>
      </c>
      <c r="T65" s="110">
        <f t="shared" si="33"/>
        <v>0</v>
      </c>
      <c r="U65" s="380"/>
      <c r="V65" s="373"/>
    </row>
    <row r="66" spans="1:22" s="109" customFormat="1" ht="20.25" customHeight="1">
      <c r="A66" s="374" t="s">
        <v>172</v>
      </c>
      <c r="B66" s="375" t="s">
        <v>459</v>
      </c>
      <c r="C66" s="106" t="s">
        <v>4</v>
      </c>
      <c r="D66" s="108">
        <f t="shared" si="18"/>
        <v>319053798.38</v>
      </c>
      <c r="E66" s="108">
        <f>SUM(E67:E69)</f>
        <v>5349000</v>
      </c>
      <c r="F66" s="108">
        <f>SUM(F67:F69)</f>
        <v>0</v>
      </c>
      <c r="G66" s="108">
        <f>SUM(G67:G69)</f>
        <v>308154798.38</v>
      </c>
      <c r="H66" s="108">
        <f>SUM(H67:H69)</f>
        <v>5550000</v>
      </c>
      <c r="I66" s="378"/>
      <c r="J66" s="108">
        <f t="shared" si="13"/>
        <v>-1745200</v>
      </c>
      <c r="K66" s="108">
        <f>SUM(K67:K69)</f>
        <v>0</v>
      </c>
      <c r="L66" s="108">
        <f>SUM(L67:L69)</f>
        <v>0</v>
      </c>
      <c r="M66" s="108">
        <f>SUM(M67:M69)</f>
        <v>-1745200</v>
      </c>
      <c r="N66" s="108">
        <f>SUM(N67:N69)</f>
        <v>0</v>
      </c>
      <c r="O66" s="375" t="s">
        <v>459</v>
      </c>
      <c r="P66" s="108">
        <f t="shared" si="14"/>
        <v>317308598.38</v>
      </c>
      <c r="Q66" s="108">
        <f>SUM(Q67:Q69)</f>
        <v>5349000</v>
      </c>
      <c r="R66" s="108">
        <f>SUM(R67:R69)</f>
        <v>0</v>
      </c>
      <c r="S66" s="108">
        <f>SUM(S67:S69)</f>
        <v>306409598.38</v>
      </c>
      <c r="T66" s="108">
        <f>SUM(T67:T69)</f>
        <v>5550000</v>
      </c>
      <c r="U66" s="378"/>
      <c r="V66" s="372" t="s">
        <v>460</v>
      </c>
    </row>
    <row r="67" spans="1:22" ht="20.25" customHeight="1">
      <c r="A67" s="374"/>
      <c r="B67" s="376"/>
      <c r="C67" s="105">
        <v>2021</v>
      </c>
      <c r="D67" s="110">
        <f t="shared" si="18"/>
        <v>108186356.84</v>
      </c>
      <c r="E67" s="110">
        <v>1713600</v>
      </c>
      <c r="F67" s="110">
        <v>0</v>
      </c>
      <c r="G67" s="110">
        <v>104622756.84</v>
      </c>
      <c r="H67" s="110">
        <v>1850000</v>
      </c>
      <c r="I67" s="379"/>
      <c r="J67" s="110">
        <f t="shared" si="13"/>
        <v>-245200</v>
      </c>
      <c r="K67" s="110">
        <v>0</v>
      </c>
      <c r="L67" s="110">
        <v>0</v>
      </c>
      <c r="M67" s="110">
        <f>-315200+70000</f>
        <v>-245200</v>
      </c>
      <c r="N67" s="110">
        <v>0</v>
      </c>
      <c r="O67" s="376"/>
      <c r="P67" s="110">
        <f t="shared" si="14"/>
        <v>107941156.84</v>
      </c>
      <c r="Q67" s="110">
        <f>E67+K67</f>
        <v>1713600</v>
      </c>
      <c r="R67" s="110">
        <f aca="true" t="shared" si="34" ref="R67:T69">F67+L67</f>
        <v>0</v>
      </c>
      <c r="S67" s="110">
        <f t="shared" si="34"/>
        <v>104377556.84</v>
      </c>
      <c r="T67" s="110">
        <f t="shared" si="34"/>
        <v>1850000</v>
      </c>
      <c r="U67" s="379"/>
      <c r="V67" s="373"/>
    </row>
    <row r="68" spans="1:22" ht="20.25" customHeight="1">
      <c r="A68" s="374"/>
      <c r="B68" s="376"/>
      <c r="C68" s="105">
        <v>2022</v>
      </c>
      <c r="D68" s="110">
        <f t="shared" si="18"/>
        <v>104116868.72</v>
      </c>
      <c r="E68" s="110">
        <v>1782100</v>
      </c>
      <c r="F68" s="110">
        <v>0</v>
      </c>
      <c r="G68" s="110">
        <v>100484768.72</v>
      </c>
      <c r="H68" s="110">
        <v>1850000</v>
      </c>
      <c r="I68" s="379"/>
      <c r="J68" s="110">
        <f t="shared" si="13"/>
        <v>-1500000</v>
      </c>
      <c r="K68" s="110">
        <v>0</v>
      </c>
      <c r="L68" s="110">
        <v>0</v>
      </c>
      <c r="M68" s="110">
        <v>-1500000</v>
      </c>
      <c r="N68" s="110">
        <v>0</v>
      </c>
      <c r="O68" s="376"/>
      <c r="P68" s="110">
        <f t="shared" si="14"/>
        <v>102616868.72</v>
      </c>
      <c r="Q68" s="110">
        <f>E68+K68</f>
        <v>1782100</v>
      </c>
      <c r="R68" s="110">
        <f t="shared" si="34"/>
        <v>0</v>
      </c>
      <c r="S68" s="110">
        <f t="shared" si="34"/>
        <v>98984768.72</v>
      </c>
      <c r="T68" s="110">
        <f t="shared" si="34"/>
        <v>1850000</v>
      </c>
      <c r="U68" s="379"/>
      <c r="V68" s="373"/>
    </row>
    <row r="69" spans="1:22" ht="20.25" customHeight="1">
      <c r="A69" s="374"/>
      <c r="B69" s="377"/>
      <c r="C69" s="105">
        <v>2023</v>
      </c>
      <c r="D69" s="110">
        <f t="shared" si="18"/>
        <v>106750572.82</v>
      </c>
      <c r="E69" s="110">
        <v>1853300</v>
      </c>
      <c r="F69" s="110">
        <v>0</v>
      </c>
      <c r="G69" s="110">
        <v>103047272.82</v>
      </c>
      <c r="H69" s="110">
        <v>1850000</v>
      </c>
      <c r="I69" s="380"/>
      <c r="J69" s="110">
        <f t="shared" si="13"/>
        <v>0</v>
      </c>
      <c r="K69" s="110">
        <v>0</v>
      </c>
      <c r="L69" s="110">
        <v>0</v>
      </c>
      <c r="M69" s="110">
        <v>0</v>
      </c>
      <c r="N69" s="110">
        <v>0</v>
      </c>
      <c r="O69" s="377"/>
      <c r="P69" s="110">
        <f t="shared" si="14"/>
        <v>106750572.82</v>
      </c>
      <c r="Q69" s="110">
        <f>E69+K69</f>
        <v>1853300</v>
      </c>
      <c r="R69" s="110">
        <f t="shared" si="34"/>
        <v>0</v>
      </c>
      <c r="S69" s="110">
        <f t="shared" si="34"/>
        <v>103047272.82</v>
      </c>
      <c r="T69" s="110">
        <f t="shared" si="34"/>
        <v>1850000</v>
      </c>
      <c r="U69" s="380"/>
      <c r="V69" s="373"/>
    </row>
    <row r="70" spans="1:22" s="109" customFormat="1" ht="12.75" customHeight="1" hidden="1">
      <c r="A70" s="374" t="s">
        <v>313</v>
      </c>
      <c r="B70" s="375" t="s">
        <v>461</v>
      </c>
      <c r="C70" s="106" t="s">
        <v>4</v>
      </c>
      <c r="D70" s="108">
        <f t="shared" si="18"/>
        <v>1872663.1600000001</v>
      </c>
      <c r="E70" s="108">
        <f>SUM(E71:E73)</f>
        <v>1732213.4300000002</v>
      </c>
      <c r="F70" s="108">
        <f>SUM(F71:F73)</f>
        <v>0</v>
      </c>
      <c r="G70" s="108">
        <f>SUM(G71:G73)</f>
        <v>140449.73</v>
      </c>
      <c r="H70" s="108">
        <f>SUM(H71:H73)</f>
        <v>0</v>
      </c>
      <c r="I70" s="378"/>
      <c r="J70" s="108">
        <f t="shared" si="13"/>
        <v>0</v>
      </c>
      <c r="K70" s="108">
        <f>SUM(K71:K73)</f>
        <v>0</v>
      </c>
      <c r="L70" s="108">
        <f>SUM(L71:L73)</f>
        <v>0</v>
      </c>
      <c r="M70" s="108">
        <f>SUM(M71:M73)</f>
        <v>0</v>
      </c>
      <c r="N70" s="108">
        <f>SUM(N71:N73)</f>
        <v>0</v>
      </c>
      <c r="O70" s="375" t="s">
        <v>461</v>
      </c>
      <c r="P70" s="108">
        <f t="shared" si="14"/>
        <v>1872663.1600000001</v>
      </c>
      <c r="Q70" s="108">
        <f>SUM(Q71:Q73)</f>
        <v>1732213.4300000002</v>
      </c>
      <c r="R70" s="108">
        <f>SUM(R71:R73)</f>
        <v>0</v>
      </c>
      <c r="S70" s="108">
        <f>SUM(S71:S73)</f>
        <v>140449.73</v>
      </c>
      <c r="T70" s="108">
        <f>SUM(T71:T73)</f>
        <v>0</v>
      </c>
      <c r="U70" s="378"/>
      <c r="V70" s="372"/>
    </row>
    <row r="71" spans="1:22" ht="12.75" hidden="1">
      <c r="A71" s="374"/>
      <c r="B71" s="376"/>
      <c r="C71" s="105">
        <v>2021</v>
      </c>
      <c r="D71" s="110">
        <f t="shared" si="18"/>
        <v>615378.58</v>
      </c>
      <c r="E71" s="110">
        <v>569225.19</v>
      </c>
      <c r="F71" s="110">
        <v>0</v>
      </c>
      <c r="G71" s="110">
        <v>46153.39</v>
      </c>
      <c r="H71" s="110">
        <v>0</v>
      </c>
      <c r="I71" s="379"/>
      <c r="J71" s="110">
        <f t="shared" si="13"/>
        <v>0</v>
      </c>
      <c r="K71" s="110">
        <v>0</v>
      </c>
      <c r="L71" s="110">
        <v>0</v>
      </c>
      <c r="M71" s="110">
        <v>0</v>
      </c>
      <c r="N71" s="110">
        <v>0</v>
      </c>
      <c r="O71" s="376"/>
      <c r="P71" s="110">
        <f t="shared" si="14"/>
        <v>615378.58</v>
      </c>
      <c r="Q71" s="110">
        <f>E71+K71</f>
        <v>569225.19</v>
      </c>
      <c r="R71" s="110">
        <f aca="true" t="shared" si="35" ref="R71:T73">F71+L71</f>
        <v>0</v>
      </c>
      <c r="S71" s="110">
        <f t="shared" si="35"/>
        <v>46153.39</v>
      </c>
      <c r="T71" s="110">
        <f t="shared" si="35"/>
        <v>0</v>
      </c>
      <c r="U71" s="379"/>
      <c r="V71" s="373"/>
    </row>
    <row r="72" spans="1:22" ht="12.75" hidden="1">
      <c r="A72" s="374"/>
      <c r="B72" s="376"/>
      <c r="C72" s="105">
        <v>2022</v>
      </c>
      <c r="D72" s="110">
        <f t="shared" si="18"/>
        <v>619769.86</v>
      </c>
      <c r="E72" s="110">
        <v>573287.12</v>
      </c>
      <c r="F72" s="110">
        <v>0</v>
      </c>
      <c r="G72" s="110">
        <v>46482.74</v>
      </c>
      <c r="H72" s="110">
        <v>0</v>
      </c>
      <c r="I72" s="379"/>
      <c r="J72" s="110">
        <f t="shared" si="13"/>
        <v>0</v>
      </c>
      <c r="K72" s="110">
        <v>0</v>
      </c>
      <c r="L72" s="110">
        <v>0</v>
      </c>
      <c r="M72" s="110">
        <v>0</v>
      </c>
      <c r="N72" s="110">
        <v>0</v>
      </c>
      <c r="O72" s="376"/>
      <c r="P72" s="110">
        <f t="shared" si="14"/>
        <v>619769.86</v>
      </c>
      <c r="Q72" s="110">
        <f>E72+K72</f>
        <v>573287.12</v>
      </c>
      <c r="R72" s="110">
        <f t="shared" si="35"/>
        <v>0</v>
      </c>
      <c r="S72" s="110">
        <f t="shared" si="35"/>
        <v>46482.74</v>
      </c>
      <c r="T72" s="110">
        <f t="shared" si="35"/>
        <v>0</v>
      </c>
      <c r="U72" s="379"/>
      <c r="V72" s="373"/>
    </row>
    <row r="73" spans="1:22" ht="12.75" hidden="1">
      <c r="A73" s="374"/>
      <c r="B73" s="377"/>
      <c r="C73" s="105">
        <v>2023</v>
      </c>
      <c r="D73" s="110">
        <f t="shared" si="18"/>
        <v>637514.72</v>
      </c>
      <c r="E73" s="110">
        <v>589701.12</v>
      </c>
      <c r="F73" s="110">
        <v>0</v>
      </c>
      <c r="G73" s="110">
        <v>47813.6</v>
      </c>
      <c r="H73" s="110">
        <v>0</v>
      </c>
      <c r="I73" s="380"/>
      <c r="J73" s="110">
        <f t="shared" si="13"/>
        <v>0</v>
      </c>
      <c r="K73" s="110">
        <v>0</v>
      </c>
      <c r="L73" s="110">
        <v>0</v>
      </c>
      <c r="M73" s="110">
        <v>0</v>
      </c>
      <c r="N73" s="110">
        <v>0</v>
      </c>
      <c r="O73" s="377"/>
      <c r="P73" s="110">
        <f t="shared" si="14"/>
        <v>637514.72</v>
      </c>
      <c r="Q73" s="110">
        <f>E73+K73</f>
        <v>589701.12</v>
      </c>
      <c r="R73" s="110">
        <f t="shared" si="35"/>
        <v>0</v>
      </c>
      <c r="S73" s="110">
        <f t="shared" si="35"/>
        <v>47813.6</v>
      </c>
      <c r="T73" s="110">
        <f t="shared" si="35"/>
        <v>0</v>
      </c>
      <c r="U73" s="380"/>
      <c r="V73" s="373"/>
    </row>
    <row r="74" spans="1:22" s="143" customFormat="1" ht="12.75" customHeight="1">
      <c r="A74" s="407" t="s">
        <v>462</v>
      </c>
      <c r="B74" s="408" t="s">
        <v>176</v>
      </c>
      <c r="C74" s="141" t="s">
        <v>4</v>
      </c>
      <c r="D74" s="142">
        <f t="shared" si="18"/>
        <v>43509035.83</v>
      </c>
      <c r="E74" s="142">
        <f>SUM(E75:E77)</f>
        <v>13312280</v>
      </c>
      <c r="F74" s="142">
        <f>SUM(F75:F77)</f>
        <v>22518700</v>
      </c>
      <c r="G74" s="142">
        <f>SUM(G75:G77)</f>
        <v>7678055.829999999</v>
      </c>
      <c r="H74" s="142">
        <f>SUM(H75:H77)</f>
        <v>0</v>
      </c>
      <c r="I74" s="411"/>
      <c r="J74" s="142">
        <f t="shared" si="13"/>
        <v>1500000</v>
      </c>
      <c r="K74" s="142">
        <f>SUM(K75:K77)</f>
        <v>0</v>
      </c>
      <c r="L74" s="142">
        <f>SUM(L75:L77)</f>
        <v>0</v>
      </c>
      <c r="M74" s="142">
        <f>SUM(M75:M77)</f>
        <v>1500000</v>
      </c>
      <c r="N74" s="142">
        <f>SUM(N75:N77)</f>
        <v>0</v>
      </c>
      <c r="O74" s="408" t="s">
        <v>176</v>
      </c>
      <c r="P74" s="142">
        <f t="shared" si="14"/>
        <v>45009035.83</v>
      </c>
      <c r="Q74" s="142">
        <f>SUM(Q75:Q77)</f>
        <v>13312280</v>
      </c>
      <c r="R74" s="142">
        <f>SUM(R75:R77)</f>
        <v>22518700</v>
      </c>
      <c r="S74" s="142">
        <f>SUM(S75:S77)</f>
        <v>9178055.829999998</v>
      </c>
      <c r="T74" s="142">
        <f>SUM(T75:T77)</f>
        <v>0</v>
      </c>
      <c r="U74" s="414" t="s">
        <v>121</v>
      </c>
      <c r="V74" s="405" t="s">
        <v>121</v>
      </c>
    </row>
    <row r="75" spans="1:22" s="114" customFormat="1" ht="12.75">
      <c r="A75" s="407"/>
      <c r="B75" s="409"/>
      <c r="C75" s="112">
        <v>2021</v>
      </c>
      <c r="D75" s="113">
        <f t="shared" si="18"/>
        <v>43509035.83</v>
      </c>
      <c r="E75" s="113">
        <f>E79+E83+E87</f>
        <v>13312280</v>
      </c>
      <c r="F75" s="113">
        <f>F79+F83+F87</f>
        <v>22518700</v>
      </c>
      <c r="G75" s="113">
        <f>G79+G83+G87</f>
        <v>7678055.829999999</v>
      </c>
      <c r="H75" s="113">
        <f>H79+H83+H87</f>
        <v>0</v>
      </c>
      <c r="I75" s="412"/>
      <c r="J75" s="113">
        <f t="shared" si="13"/>
        <v>1500000</v>
      </c>
      <c r="K75" s="113">
        <f>K79+K83+K87</f>
        <v>0</v>
      </c>
      <c r="L75" s="113">
        <f>L79+L83+L87</f>
        <v>0</v>
      </c>
      <c r="M75" s="113">
        <f>M79+M83+M87</f>
        <v>1500000</v>
      </c>
      <c r="N75" s="113">
        <f>N79+N83+N87</f>
        <v>0</v>
      </c>
      <c r="O75" s="409"/>
      <c r="P75" s="113">
        <f t="shared" si="14"/>
        <v>45009035.83</v>
      </c>
      <c r="Q75" s="113">
        <f>E75+K75</f>
        <v>13312280</v>
      </c>
      <c r="R75" s="113">
        <f aca="true" t="shared" si="36" ref="R75:T77">F75+L75</f>
        <v>22518700</v>
      </c>
      <c r="S75" s="113">
        <f t="shared" si="36"/>
        <v>9178055.829999998</v>
      </c>
      <c r="T75" s="113">
        <f t="shared" si="36"/>
        <v>0</v>
      </c>
      <c r="U75" s="415"/>
      <c r="V75" s="406"/>
    </row>
    <row r="76" spans="1:22" s="114" customFormat="1" ht="12.75">
      <c r="A76" s="407"/>
      <c r="B76" s="409"/>
      <c r="C76" s="112">
        <v>2022</v>
      </c>
      <c r="D76" s="113">
        <f t="shared" si="18"/>
        <v>0</v>
      </c>
      <c r="E76" s="113">
        <f aca="true" t="shared" si="37" ref="E76:H77">E80+E84+E88</f>
        <v>0</v>
      </c>
      <c r="F76" s="113">
        <f t="shared" si="37"/>
        <v>0</v>
      </c>
      <c r="G76" s="113">
        <f t="shared" si="37"/>
        <v>0</v>
      </c>
      <c r="H76" s="113">
        <f t="shared" si="37"/>
        <v>0</v>
      </c>
      <c r="I76" s="412"/>
      <c r="J76" s="113">
        <f t="shared" si="13"/>
        <v>0</v>
      </c>
      <c r="K76" s="113">
        <f aca="true" t="shared" si="38" ref="K76:N77">K80+K84+K88</f>
        <v>0</v>
      </c>
      <c r="L76" s="113">
        <f t="shared" si="38"/>
        <v>0</v>
      </c>
      <c r="M76" s="113">
        <f t="shared" si="38"/>
        <v>0</v>
      </c>
      <c r="N76" s="113">
        <f t="shared" si="38"/>
        <v>0</v>
      </c>
      <c r="O76" s="409"/>
      <c r="P76" s="113">
        <f t="shared" si="14"/>
        <v>0</v>
      </c>
      <c r="Q76" s="113">
        <f>E76+K76</f>
        <v>0</v>
      </c>
      <c r="R76" s="113">
        <f t="shared" si="36"/>
        <v>0</v>
      </c>
      <c r="S76" s="113">
        <f t="shared" si="36"/>
        <v>0</v>
      </c>
      <c r="T76" s="113">
        <f t="shared" si="36"/>
        <v>0</v>
      </c>
      <c r="U76" s="415"/>
      <c r="V76" s="406"/>
    </row>
    <row r="77" spans="1:22" s="114" customFormat="1" ht="12.75">
      <c r="A77" s="407"/>
      <c r="B77" s="410"/>
      <c r="C77" s="112">
        <v>2023</v>
      </c>
      <c r="D77" s="113">
        <f t="shared" si="18"/>
        <v>0</v>
      </c>
      <c r="E77" s="113">
        <f t="shared" si="37"/>
        <v>0</v>
      </c>
      <c r="F77" s="113">
        <f t="shared" si="37"/>
        <v>0</v>
      </c>
      <c r="G77" s="113">
        <f t="shared" si="37"/>
        <v>0</v>
      </c>
      <c r="H77" s="113">
        <f t="shared" si="37"/>
        <v>0</v>
      </c>
      <c r="I77" s="413"/>
      <c r="J77" s="113">
        <f t="shared" si="13"/>
        <v>0</v>
      </c>
      <c r="K77" s="113">
        <f t="shared" si="38"/>
        <v>0</v>
      </c>
      <c r="L77" s="113">
        <f t="shared" si="38"/>
        <v>0</v>
      </c>
      <c r="M77" s="113">
        <f t="shared" si="38"/>
        <v>0</v>
      </c>
      <c r="N77" s="113">
        <f t="shared" si="38"/>
        <v>0</v>
      </c>
      <c r="O77" s="410"/>
      <c r="P77" s="113">
        <f t="shared" si="14"/>
        <v>0</v>
      </c>
      <c r="Q77" s="113">
        <f>E77+K77</f>
        <v>0</v>
      </c>
      <c r="R77" s="113">
        <f t="shared" si="36"/>
        <v>0</v>
      </c>
      <c r="S77" s="113">
        <f t="shared" si="36"/>
        <v>0</v>
      </c>
      <c r="T77" s="113">
        <f t="shared" si="36"/>
        <v>0</v>
      </c>
      <c r="U77" s="415"/>
      <c r="V77" s="406"/>
    </row>
    <row r="78" spans="1:22" s="109" customFormat="1" ht="12.75" customHeight="1" hidden="1">
      <c r="A78" s="374" t="s">
        <v>127</v>
      </c>
      <c r="B78" s="375" t="s">
        <v>453</v>
      </c>
      <c r="C78" s="106" t="s">
        <v>4</v>
      </c>
      <c r="D78" s="108">
        <f t="shared" si="18"/>
        <v>0</v>
      </c>
      <c r="E78" s="108">
        <v>0</v>
      </c>
      <c r="F78" s="108">
        <v>0</v>
      </c>
      <c r="G78" s="108">
        <v>0</v>
      </c>
      <c r="H78" s="108">
        <v>0</v>
      </c>
      <c r="I78" s="378"/>
      <c r="J78" s="108">
        <f t="shared" si="13"/>
        <v>0</v>
      </c>
      <c r="K78" s="108">
        <f>SUM(K79:K81)</f>
        <v>0</v>
      </c>
      <c r="L78" s="108">
        <f>SUM(L79:L81)</f>
        <v>0</v>
      </c>
      <c r="M78" s="108">
        <f>SUM(M79:M81)</f>
        <v>0</v>
      </c>
      <c r="N78" s="108">
        <f>SUM(N79:N81)</f>
        <v>0</v>
      </c>
      <c r="O78" s="375" t="s">
        <v>453</v>
      </c>
      <c r="P78" s="108">
        <f t="shared" si="14"/>
        <v>0</v>
      </c>
      <c r="Q78" s="108">
        <f>SUM(Q79:Q81)</f>
        <v>0</v>
      </c>
      <c r="R78" s="108">
        <f>SUM(R79:R81)</f>
        <v>0</v>
      </c>
      <c r="S78" s="108">
        <f>SUM(S79:S81)</f>
        <v>0</v>
      </c>
      <c r="T78" s="108">
        <f>SUM(T79:T81)</f>
        <v>0</v>
      </c>
      <c r="U78" s="378"/>
      <c r="V78" s="372"/>
    </row>
    <row r="79" spans="1:22" ht="12.75" hidden="1">
      <c r="A79" s="374"/>
      <c r="B79" s="376"/>
      <c r="C79" s="105">
        <v>2021</v>
      </c>
      <c r="D79" s="110">
        <f t="shared" si="18"/>
        <v>0</v>
      </c>
      <c r="E79" s="110">
        <v>0</v>
      </c>
      <c r="F79" s="110">
        <v>0</v>
      </c>
      <c r="G79" s="110">
        <v>0</v>
      </c>
      <c r="H79" s="110">
        <v>0</v>
      </c>
      <c r="I79" s="379"/>
      <c r="J79" s="110">
        <f t="shared" si="13"/>
        <v>0</v>
      </c>
      <c r="K79" s="110">
        <v>0</v>
      </c>
      <c r="L79" s="110">
        <v>0</v>
      </c>
      <c r="M79" s="110">
        <v>0</v>
      </c>
      <c r="N79" s="110">
        <v>0</v>
      </c>
      <c r="O79" s="376"/>
      <c r="P79" s="110">
        <f t="shared" si="14"/>
        <v>0</v>
      </c>
      <c r="Q79" s="110">
        <f>E79+K79</f>
        <v>0</v>
      </c>
      <c r="R79" s="110">
        <f aca="true" t="shared" si="39" ref="R79:T81">F79+L79</f>
        <v>0</v>
      </c>
      <c r="S79" s="110">
        <f t="shared" si="39"/>
        <v>0</v>
      </c>
      <c r="T79" s="110">
        <f t="shared" si="39"/>
        <v>0</v>
      </c>
      <c r="U79" s="379"/>
      <c r="V79" s="373"/>
    </row>
    <row r="80" spans="1:22" ht="12.75" hidden="1">
      <c r="A80" s="374"/>
      <c r="B80" s="376"/>
      <c r="C80" s="105">
        <v>2022</v>
      </c>
      <c r="D80" s="110">
        <f t="shared" si="18"/>
        <v>0</v>
      </c>
      <c r="E80" s="110">
        <v>0</v>
      </c>
      <c r="F80" s="110">
        <v>0</v>
      </c>
      <c r="G80" s="110">
        <v>0</v>
      </c>
      <c r="H80" s="110">
        <v>0</v>
      </c>
      <c r="I80" s="379"/>
      <c r="J80" s="110">
        <f t="shared" si="13"/>
        <v>0</v>
      </c>
      <c r="K80" s="110">
        <v>0</v>
      </c>
      <c r="L80" s="110">
        <v>0</v>
      </c>
      <c r="M80" s="110">
        <v>0</v>
      </c>
      <c r="N80" s="110">
        <v>0</v>
      </c>
      <c r="O80" s="376"/>
      <c r="P80" s="110">
        <f t="shared" si="14"/>
        <v>0</v>
      </c>
      <c r="Q80" s="110">
        <f>E80+K80</f>
        <v>0</v>
      </c>
      <c r="R80" s="110">
        <f t="shared" si="39"/>
        <v>0</v>
      </c>
      <c r="S80" s="110">
        <f t="shared" si="39"/>
        <v>0</v>
      </c>
      <c r="T80" s="110">
        <f t="shared" si="39"/>
        <v>0</v>
      </c>
      <c r="U80" s="379"/>
      <c r="V80" s="373"/>
    </row>
    <row r="81" spans="1:22" ht="12.75" hidden="1">
      <c r="A81" s="374"/>
      <c r="B81" s="377"/>
      <c r="C81" s="105">
        <v>2023</v>
      </c>
      <c r="D81" s="110">
        <f t="shared" si="18"/>
        <v>0</v>
      </c>
      <c r="E81" s="110">
        <v>0</v>
      </c>
      <c r="F81" s="110">
        <v>0</v>
      </c>
      <c r="G81" s="110">
        <v>0</v>
      </c>
      <c r="H81" s="110">
        <v>0</v>
      </c>
      <c r="I81" s="380"/>
      <c r="J81" s="110">
        <f t="shared" si="13"/>
        <v>0</v>
      </c>
      <c r="K81" s="110">
        <v>0</v>
      </c>
      <c r="L81" s="110">
        <v>0</v>
      </c>
      <c r="M81" s="110">
        <v>0</v>
      </c>
      <c r="N81" s="110">
        <v>0</v>
      </c>
      <c r="O81" s="377"/>
      <c r="P81" s="110">
        <f t="shared" si="14"/>
        <v>0</v>
      </c>
      <c r="Q81" s="110">
        <f>E81+K81</f>
        <v>0</v>
      </c>
      <c r="R81" s="110">
        <f t="shared" si="39"/>
        <v>0</v>
      </c>
      <c r="S81" s="110">
        <f t="shared" si="39"/>
        <v>0</v>
      </c>
      <c r="T81" s="110">
        <f t="shared" si="39"/>
        <v>0</v>
      </c>
      <c r="U81" s="380"/>
      <c r="V81" s="373"/>
    </row>
    <row r="82" spans="1:22" s="109" customFormat="1" ht="12.75" customHeight="1">
      <c r="A82" s="374" t="s">
        <v>128</v>
      </c>
      <c r="B82" s="375" t="s">
        <v>454</v>
      </c>
      <c r="C82" s="106" t="s">
        <v>4</v>
      </c>
      <c r="D82" s="108">
        <f t="shared" si="18"/>
        <v>43509035.83</v>
      </c>
      <c r="E82" s="108">
        <v>13312280</v>
      </c>
      <c r="F82" s="108">
        <v>22518700</v>
      </c>
      <c r="G82" s="108">
        <v>7678055.829999999</v>
      </c>
      <c r="H82" s="108">
        <v>0</v>
      </c>
      <c r="I82" s="378"/>
      <c r="J82" s="108">
        <f t="shared" si="13"/>
        <v>1500000</v>
      </c>
      <c r="K82" s="108">
        <f>SUM(K83:K85)</f>
        <v>0</v>
      </c>
      <c r="L82" s="108">
        <f>SUM(L83:L85)</f>
        <v>0</v>
      </c>
      <c r="M82" s="108">
        <f>SUM(M83:M85)</f>
        <v>1500000</v>
      </c>
      <c r="N82" s="108">
        <f>SUM(N83:N85)</f>
        <v>0</v>
      </c>
      <c r="O82" s="375" t="s">
        <v>454</v>
      </c>
      <c r="P82" s="108">
        <f t="shared" si="14"/>
        <v>45009035.83</v>
      </c>
      <c r="Q82" s="108">
        <f>SUM(Q83:Q85)</f>
        <v>13312280</v>
      </c>
      <c r="R82" s="108">
        <f>SUM(R83:R85)</f>
        <v>22518700</v>
      </c>
      <c r="S82" s="108">
        <f>SUM(S83:S85)</f>
        <v>9178055.829999998</v>
      </c>
      <c r="T82" s="108">
        <f>SUM(T83:T85)</f>
        <v>0</v>
      </c>
      <c r="U82" s="378"/>
      <c r="V82" s="372" t="s">
        <v>463</v>
      </c>
    </row>
    <row r="83" spans="1:22" ht="12.75">
      <c r="A83" s="374"/>
      <c r="B83" s="376"/>
      <c r="C83" s="105">
        <v>2021</v>
      </c>
      <c r="D83" s="110">
        <f t="shared" si="18"/>
        <v>43509035.83</v>
      </c>
      <c r="E83" s="110">
        <v>13312280</v>
      </c>
      <c r="F83" s="110">
        <v>22518700</v>
      </c>
      <c r="G83" s="110">
        <v>7678055.829999999</v>
      </c>
      <c r="H83" s="110">
        <v>0</v>
      </c>
      <c r="I83" s="379"/>
      <c r="J83" s="110">
        <f t="shared" si="13"/>
        <v>1500000</v>
      </c>
      <c r="K83" s="110">
        <v>0</v>
      </c>
      <c r="L83" s="110">
        <v>0</v>
      </c>
      <c r="M83" s="110">
        <f>1500000-687360-1220900+687360+1220900</f>
        <v>1500000</v>
      </c>
      <c r="N83" s="110">
        <v>0</v>
      </c>
      <c r="O83" s="376"/>
      <c r="P83" s="110">
        <f t="shared" si="14"/>
        <v>45009035.83</v>
      </c>
      <c r="Q83" s="110">
        <f>E83+K83</f>
        <v>13312280</v>
      </c>
      <c r="R83" s="110">
        <f aca="true" t="shared" si="40" ref="R83:T85">F83+L83</f>
        <v>22518700</v>
      </c>
      <c r="S83" s="110">
        <f t="shared" si="40"/>
        <v>9178055.829999998</v>
      </c>
      <c r="T83" s="110">
        <f t="shared" si="40"/>
        <v>0</v>
      </c>
      <c r="U83" s="379"/>
      <c r="V83" s="373"/>
    </row>
    <row r="84" spans="1:22" ht="12.75">
      <c r="A84" s="374"/>
      <c r="B84" s="376"/>
      <c r="C84" s="105">
        <v>2022</v>
      </c>
      <c r="D84" s="110">
        <f t="shared" si="18"/>
        <v>0</v>
      </c>
      <c r="E84" s="110">
        <v>0</v>
      </c>
      <c r="F84" s="110">
        <v>0</v>
      </c>
      <c r="G84" s="110">
        <v>0</v>
      </c>
      <c r="H84" s="110">
        <v>0</v>
      </c>
      <c r="I84" s="379"/>
      <c r="J84" s="110">
        <f t="shared" si="13"/>
        <v>0</v>
      </c>
      <c r="K84" s="110">
        <v>0</v>
      </c>
      <c r="L84" s="110">
        <v>0</v>
      </c>
      <c r="M84" s="110">
        <v>0</v>
      </c>
      <c r="N84" s="110">
        <v>0</v>
      </c>
      <c r="O84" s="376"/>
      <c r="P84" s="110">
        <f t="shared" si="14"/>
        <v>0</v>
      </c>
      <c r="Q84" s="110">
        <f>E84+K84</f>
        <v>0</v>
      </c>
      <c r="R84" s="110">
        <f t="shared" si="40"/>
        <v>0</v>
      </c>
      <c r="S84" s="110">
        <f t="shared" si="40"/>
        <v>0</v>
      </c>
      <c r="T84" s="110">
        <f t="shared" si="40"/>
        <v>0</v>
      </c>
      <c r="U84" s="379"/>
      <c r="V84" s="373"/>
    </row>
    <row r="85" spans="1:22" ht="12.75">
      <c r="A85" s="374"/>
      <c r="B85" s="377"/>
      <c r="C85" s="105">
        <v>2023</v>
      </c>
      <c r="D85" s="110">
        <f t="shared" si="18"/>
        <v>0</v>
      </c>
      <c r="E85" s="110">
        <v>0</v>
      </c>
      <c r="F85" s="110">
        <v>0</v>
      </c>
      <c r="G85" s="110">
        <v>0</v>
      </c>
      <c r="H85" s="110">
        <v>0</v>
      </c>
      <c r="I85" s="380"/>
      <c r="J85" s="110">
        <f t="shared" si="13"/>
        <v>0</v>
      </c>
      <c r="K85" s="110">
        <v>0</v>
      </c>
      <c r="L85" s="110">
        <v>0</v>
      </c>
      <c r="M85" s="110">
        <v>0</v>
      </c>
      <c r="N85" s="110">
        <v>0</v>
      </c>
      <c r="O85" s="377"/>
      <c r="P85" s="110">
        <f t="shared" si="14"/>
        <v>0</v>
      </c>
      <c r="Q85" s="110">
        <f>E85+K85</f>
        <v>0</v>
      </c>
      <c r="R85" s="110">
        <f t="shared" si="40"/>
        <v>0</v>
      </c>
      <c r="S85" s="110">
        <f t="shared" si="40"/>
        <v>0</v>
      </c>
      <c r="T85" s="110">
        <f t="shared" si="40"/>
        <v>0</v>
      </c>
      <c r="U85" s="380"/>
      <c r="V85" s="373"/>
    </row>
    <row r="86" spans="1:22" s="109" customFormat="1" ht="12.75" customHeight="1" hidden="1">
      <c r="A86" s="374" t="s">
        <v>174</v>
      </c>
      <c r="B86" s="375" t="s">
        <v>455</v>
      </c>
      <c r="C86" s="106" t="s">
        <v>4</v>
      </c>
      <c r="D86" s="108">
        <f t="shared" si="18"/>
        <v>0</v>
      </c>
      <c r="E86" s="108">
        <v>0</v>
      </c>
      <c r="F86" s="108">
        <v>0</v>
      </c>
      <c r="G86" s="108">
        <v>0</v>
      </c>
      <c r="H86" s="108">
        <v>0</v>
      </c>
      <c r="I86" s="378"/>
      <c r="J86" s="108">
        <f>SUM(K86:N86)</f>
        <v>0</v>
      </c>
      <c r="K86" s="108">
        <f>SUM(K87:K89)</f>
        <v>0</v>
      </c>
      <c r="L86" s="108">
        <f>SUM(L87:L89)</f>
        <v>0</v>
      </c>
      <c r="M86" s="108">
        <f>SUM(M87:M89)</f>
        <v>0</v>
      </c>
      <c r="N86" s="108">
        <f>SUM(N87:N89)</f>
        <v>0</v>
      </c>
      <c r="O86" s="375" t="s">
        <v>455</v>
      </c>
      <c r="P86" s="108">
        <f>SUM(Q86:T86)</f>
        <v>0</v>
      </c>
      <c r="Q86" s="108">
        <f>SUM(Q87:Q89)</f>
        <v>0</v>
      </c>
      <c r="R86" s="108">
        <f>SUM(R87:R89)</f>
        <v>0</v>
      </c>
      <c r="S86" s="108">
        <f>SUM(S87:S89)</f>
        <v>0</v>
      </c>
      <c r="T86" s="108">
        <f>SUM(T87:T89)</f>
        <v>0</v>
      </c>
      <c r="U86" s="378"/>
      <c r="V86" s="372"/>
    </row>
    <row r="87" spans="1:22" ht="12.75" hidden="1">
      <c r="A87" s="374"/>
      <c r="B87" s="376"/>
      <c r="C87" s="105">
        <v>2021</v>
      </c>
      <c r="D87" s="110">
        <f t="shared" si="18"/>
        <v>0</v>
      </c>
      <c r="E87" s="110">
        <v>0</v>
      </c>
      <c r="F87" s="110">
        <v>0</v>
      </c>
      <c r="G87" s="110">
        <v>0</v>
      </c>
      <c r="H87" s="110">
        <v>0</v>
      </c>
      <c r="I87" s="379"/>
      <c r="J87" s="110">
        <f>SUM(K87:N87)</f>
        <v>0</v>
      </c>
      <c r="K87" s="110">
        <v>0</v>
      </c>
      <c r="L87" s="110">
        <v>0</v>
      </c>
      <c r="M87" s="110"/>
      <c r="N87" s="110">
        <v>0</v>
      </c>
      <c r="O87" s="376"/>
      <c r="P87" s="110">
        <f>SUM(Q87:T87)</f>
        <v>0</v>
      </c>
      <c r="Q87" s="110">
        <f>E87+K87</f>
        <v>0</v>
      </c>
      <c r="R87" s="110">
        <f aca="true" t="shared" si="41" ref="R87:T89">F87+L87</f>
        <v>0</v>
      </c>
      <c r="S87" s="110">
        <f t="shared" si="41"/>
        <v>0</v>
      </c>
      <c r="T87" s="110">
        <f t="shared" si="41"/>
        <v>0</v>
      </c>
      <c r="U87" s="379"/>
      <c r="V87" s="373"/>
    </row>
    <row r="88" spans="1:22" ht="12.75" hidden="1">
      <c r="A88" s="374"/>
      <c r="B88" s="376"/>
      <c r="C88" s="105">
        <v>2022</v>
      </c>
      <c r="D88" s="110">
        <f t="shared" si="18"/>
        <v>0</v>
      </c>
      <c r="E88" s="110">
        <v>0</v>
      </c>
      <c r="F88" s="110">
        <v>0</v>
      </c>
      <c r="G88" s="110">
        <v>0</v>
      </c>
      <c r="H88" s="110">
        <v>0</v>
      </c>
      <c r="I88" s="379"/>
      <c r="J88" s="110">
        <f>SUM(K88:N88)</f>
        <v>0</v>
      </c>
      <c r="K88" s="110">
        <v>0</v>
      </c>
      <c r="L88" s="110">
        <v>0</v>
      </c>
      <c r="M88" s="110">
        <v>0</v>
      </c>
      <c r="N88" s="110">
        <v>0</v>
      </c>
      <c r="O88" s="376"/>
      <c r="P88" s="110">
        <f>SUM(Q88:T88)</f>
        <v>0</v>
      </c>
      <c r="Q88" s="110">
        <f>E88+K88</f>
        <v>0</v>
      </c>
      <c r="R88" s="110">
        <f t="shared" si="41"/>
        <v>0</v>
      </c>
      <c r="S88" s="110">
        <f t="shared" si="41"/>
        <v>0</v>
      </c>
      <c r="T88" s="110">
        <f t="shared" si="41"/>
        <v>0</v>
      </c>
      <c r="U88" s="379"/>
      <c r="V88" s="373"/>
    </row>
    <row r="89" spans="1:22" ht="12.75" hidden="1">
      <c r="A89" s="374"/>
      <c r="B89" s="377"/>
      <c r="C89" s="105">
        <v>2023</v>
      </c>
      <c r="D89" s="110">
        <f t="shared" si="18"/>
        <v>0</v>
      </c>
      <c r="E89" s="110">
        <v>0</v>
      </c>
      <c r="F89" s="110">
        <v>0</v>
      </c>
      <c r="G89" s="110">
        <v>0</v>
      </c>
      <c r="H89" s="110">
        <v>0</v>
      </c>
      <c r="I89" s="380"/>
      <c r="J89" s="110">
        <f>SUM(K89:N89)</f>
        <v>0</v>
      </c>
      <c r="K89" s="110">
        <v>0</v>
      </c>
      <c r="L89" s="110">
        <v>0</v>
      </c>
      <c r="M89" s="110">
        <v>0</v>
      </c>
      <c r="N89" s="110">
        <v>0</v>
      </c>
      <c r="O89" s="377"/>
      <c r="P89" s="110">
        <f>SUM(Q89:T89)</f>
        <v>0</v>
      </c>
      <c r="Q89" s="110">
        <f>E89+K89</f>
        <v>0</v>
      </c>
      <c r="R89" s="110">
        <f t="shared" si="41"/>
        <v>0</v>
      </c>
      <c r="S89" s="110">
        <f t="shared" si="41"/>
        <v>0</v>
      </c>
      <c r="T89" s="110">
        <f t="shared" si="41"/>
        <v>0</v>
      </c>
      <c r="U89" s="380"/>
      <c r="V89" s="373"/>
    </row>
    <row r="90" spans="1:22" s="146" customFormat="1" ht="12.75" customHeight="1">
      <c r="A90" s="428">
        <v>3</v>
      </c>
      <c r="B90" s="429" t="s">
        <v>464</v>
      </c>
      <c r="C90" s="144" t="s">
        <v>4</v>
      </c>
      <c r="D90" s="145">
        <f t="shared" si="18"/>
        <v>1175292948.01</v>
      </c>
      <c r="E90" s="145">
        <f>SUM(E91:E93)</f>
        <v>90586010.75999999</v>
      </c>
      <c r="F90" s="145">
        <f>SUM(F91:F93)</f>
        <v>33314425.86</v>
      </c>
      <c r="G90" s="145">
        <f>SUM(G91:G93)</f>
        <v>971060644.3900001</v>
      </c>
      <c r="H90" s="145">
        <f>SUM(H91:H93)</f>
        <v>80331867</v>
      </c>
      <c r="I90" s="430"/>
      <c r="J90" s="145">
        <f>SUM(K90:N90)</f>
        <v>245256.91</v>
      </c>
      <c r="K90" s="145">
        <f>SUM(K91:K93)</f>
        <v>56.91</v>
      </c>
      <c r="L90" s="145">
        <f>SUM(L91:L93)</f>
        <v>0</v>
      </c>
      <c r="M90" s="145">
        <f>SUM(M91:M93)</f>
        <v>245200</v>
      </c>
      <c r="N90" s="145">
        <f>SUM(N91:N93)</f>
        <v>0</v>
      </c>
      <c r="O90" s="429" t="s">
        <v>464</v>
      </c>
      <c r="P90" s="145">
        <f>SUM(Q90:T90)</f>
        <v>1175538204.92</v>
      </c>
      <c r="Q90" s="145">
        <f>SUM(Q91:Q93)</f>
        <v>90586067.67</v>
      </c>
      <c r="R90" s="145">
        <f>SUM(R91:R93)</f>
        <v>33314425.86</v>
      </c>
      <c r="S90" s="145">
        <f>SUM(S91:S93)</f>
        <v>971305844.3900001</v>
      </c>
      <c r="T90" s="145">
        <f>SUM(T91:T93)</f>
        <v>80331867</v>
      </c>
      <c r="U90" s="430" t="s">
        <v>121</v>
      </c>
      <c r="V90" s="416" t="s">
        <v>121</v>
      </c>
    </row>
    <row r="91" spans="1:22" s="148" customFormat="1" ht="12.75">
      <c r="A91" s="428"/>
      <c r="B91" s="429"/>
      <c r="C91" s="75">
        <v>2021</v>
      </c>
      <c r="D91" s="147">
        <f t="shared" si="18"/>
        <v>389549039.42999995</v>
      </c>
      <c r="E91" s="147">
        <f>E95+E119+E143+E163</f>
        <v>29369269.549999997</v>
      </c>
      <c r="F91" s="147">
        <f>F95+F119+F143+F163</f>
        <v>6514425.86</v>
      </c>
      <c r="G91" s="147">
        <f>G95+G119+G143+G163</f>
        <v>326888055.02</v>
      </c>
      <c r="H91" s="147">
        <f>H95+H119+H143+H163</f>
        <v>26777289</v>
      </c>
      <c r="I91" s="431"/>
      <c r="J91" s="147">
        <f>SUM(K91:N91)</f>
        <v>-799868.09</v>
      </c>
      <c r="K91" s="147">
        <f>K95+K119+K143+K163</f>
        <v>56.91</v>
      </c>
      <c r="L91" s="147">
        <f>L95+L119+L143+L163</f>
        <v>0</v>
      </c>
      <c r="M91" s="147">
        <f>M95+M119+M143+M163</f>
        <v>-799925</v>
      </c>
      <c r="N91" s="147">
        <f>N95+N119+N143+N163</f>
        <v>0</v>
      </c>
      <c r="O91" s="429"/>
      <c r="P91" s="147">
        <f>SUM(Q91:T91)</f>
        <v>388749171.34</v>
      </c>
      <c r="Q91" s="147">
        <f>E91+K91</f>
        <v>29369326.459999997</v>
      </c>
      <c r="R91" s="147">
        <f aca="true" t="shared" si="42" ref="R91:T93">F91+L91</f>
        <v>6514425.86</v>
      </c>
      <c r="S91" s="147">
        <f t="shared" si="42"/>
        <v>326088130.02</v>
      </c>
      <c r="T91" s="147">
        <f t="shared" si="42"/>
        <v>26777289</v>
      </c>
      <c r="U91" s="431"/>
      <c r="V91" s="416"/>
    </row>
    <row r="92" spans="1:22" s="148" customFormat="1" ht="12.75">
      <c r="A92" s="428"/>
      <c r="B92" s="429"/>
      <c r="C92" s="75">
        <v>2022</v>
      </c>
      <c r="D92" s="147">
        <f t="shared" si="18"/>
        <v>410348653.82000005</v>
      </c>
      <c r="E92" s="147">
        <f aca="true" t="shared" si="43" ref="E92:H93">E96+E120+E144+E164</f>
        <v>34830735.43</v>
      </c>
      <c r="F92" s="147">
        <f t="shared" si="43"/>
        <v>26800000</v>
      </c>
      <c r="G92" s="147">
        <f t="shared" si="43"/>
        <v>321940629.39000005</v>
      </c>
      <c r="H92" s="147">
        <f t="shared" si="43"/>
        <v>26777289</v>
      </c>
      <c r="I92" s="431"/>
      <c r="J92" s="147">
        <f>SUM(K92:N92)</f>
        <v>1045125</v>
      </c>
      <c r="K92" s="147">
        <f aca="true" t="shared" si="44" ref="K92:N93">K96+K120+K144+K164</f>
        <v>0</v>
      </c>
      <c r="L92" s="147">
        <f t="shared" si="44"/>
        <v>0</v>
      </c>
      <c r="M92" s="147">
        <f t="shared" si="44"/>
        <v>1045125</v>
      </c>
      <c r="N92" s="147">
        <f t="shared" si="44"/>
        <v>0</v>
      </c>
      <c r="O92" s="429"/>
      <c r="P92" s="147">
        <f>SUM(Q92:T92)</f>
        <v>411393778.82000005</v>
      </c>
      <c r="Q92" s="147">
        <f>E92+K92</f>
        <v>34830735.43</v>
      </c>
      <c r="R92" s="147">
        <f t="shared" si="42"/>
        <v>26800000</v>
      </c>
      <c r="S92" s="147">
        <f t="shared" si="42"/>
        <v>322985754.39000005</v>
      </c>
      <c r="T92" s="147">
        <f t="shared" si="42"/>
        <v>26777289</v>
      </c>
      <c r="U92" s="431"/>
      <c r="V92" s="416"/>
    </row>
    <row r="93" spans="1:22" s="148" customFormat="1" ht="12.75">
      <c r="A93" s="428"/>
      <c r="B93" s="429"/>
      <c r="C93" s="75">
        <v>2023</v>
      </c>
      <c r="D93" s="147">
        <f t="shared" si="18"/>
        <v>375395254.76</v>
      </c>
      <c r="E93" s="147">
        <f t="shared" si="43"/>
        <v>26386005.779999997</v>
      </c>
      <c r="F93" s="147">
        <f t="shared" si="43"/>
        <v>0</v>
      </c>
      <c r="G93" s="147">
        <f t="shared" si="43"/>
        <v>322231959.98</v>
      </c>
      <c r="H93" s="147">
        <f t="shared" si="43"/>
        <v>26777289</v>
      </c>
      <c r="I93" s="431"/>
      <c r="J93" s="147">
        <f>SUM(K93:N93)</f>
        <v>0</v>
      </c>
      <c r="K93" s="147">
        <f t="shared" si="44"/>
        <v>0</v>
      </c>
      <c r="L93" s="147">
        <f t="shared" si="44"/>
        <v>0</v>
      </c>
      <c r="M93" s="147">
        <f t="shared" si="44"/>
        <v>0</v>
      </c>
      <c r="N93" s="147">
        <f t="shared" si="44"/>
        <v>0</v>
      </c>
      <c r="O93" s="429"/>
      <c r="P93" s="147">
        <f>SUM(Q93:T93)</f>
        <v>375395254.76</v>
      </c>
      <c r="Q93" s="147">
        <f>E93+K93</f>
        <v>26386005.779999997</v>
      </c>
      <c r="R93" s="147">
        <f t="shared" si="42"/>
        <v>0</v>
      </c>
      <c r="S93" s="147">
        <f t="shared" si="42"/>
        <v>322231959.98</v>
      </c>
      <c r="T93" s="147">
        <f t="shared" si="42"/>
        <v>26777289</v>
      </c>
      <c r="U93" s="431"/>
      <c r="V93" s="416"/>
    </row>
    <row r="94" spans="1:22" s="151" customFormat="1" ht="12.75" customHeight="1">
      <c r="A94" s="417" t="s">
        <v>465</v>
      </c>
      <c r="B94" s="418" t="s">
        <v>177</v>
      </c>
      <c r="C94" s="149" t="s">
        <v>4</v>
      </c>
      <c r="D94" s="150">
        <f t="shared" si="18"/>
        <v>855730818.72</v>
      </c>
      <c r="E94" s="150">
        <f>SUM(E95:E97)</f>
        <v>62375614.20999999</v>
      </c>
      <c r="F94" s="150">
        <f>SUM(F95:F97)</f>
        <v>0</v>
      </c>
      <c r="G94" s="150">
        <f>SUM(G95:G97)</f>
        <v>723501467.51</v>
      </c>
      <c r="H94" s="150">
        <f>SUM(H95:H97)</f>
        <v>69853737</v>
      </c>
      <c r="I94" s="421"/>
      <c r="J94" s="150">
        <f aca="true" t="shared" si="45" ref="J94:J117">SUM(K94:N94)</f>
        <v>245200</v>
      </c>
      <c r="K94" s="150">
        <f>SUM(K95:K97)</f>
        <v>0</v>
      </c>
      <c r="L94" s="150">
        <f>SUM(L95:L97)</f>
        <v>0</v>
      </c>
      <c r="M94" s="150">
        <f>SUM(M95:M97)</f>
        <v>245200</v>
      </c>
      <c r="N94" s="150">
        <f>SUM(N95:N97)</f>
        <v>0</v>
      </c>
      <c r="O94" s="418" t="s">
        <v>177</v>
      </c>
      <c r="P94" s="150">
        <f aca="true" t="shared" si="46" ref="P94:P117">SUM(Q94:T94)</f>
        <v>855976018.72</v>
      </c>
      <c r="Q94" s="150">
        <f>SUM(Q95:Q97)</f>
        <v>62375614.20999999</v>
      </c>
      <c r="R94" s="150">
        <f>SUM(R95:R97)</f>
        <v>0</v>
      </c>
      <c r="S94" s="150">
        <f>SUM(S95:S97)</f>
        <v>723746667.51</v>
      </c>
      <c r="T94" s="150">
        <f>SUM(T95:T97)</f>
        <v>69853737</v>
      </c>
      <c r="U94" s="424" t="s">
        <v>121</v>
      </c>
      <c r="V94" s="426" t="s">
        <v>121</v>
      </c>
    </row>
    <row r="95" spans="1:22" s="154" customFormat="1" ht="12.75">
      <c r="A95" s="417"/>
      <c r="B95" s="419"/>
      <c r="C95" s="152">
        <v>2021</v>
      </c>
      <c r="D95" s="153">
        <f>SUM(E95:H95)</f>
        <v>282946080.38</v>
      </c>
      <c r="E95" s="153">
        <f>E99+E103+E107+E111+E115</f>
        <v>19010978.86</v>
      </c>
      <c r="F95" s="153">
        <f aca="true" t="shared" si="47" ref="F95:H97">F99+F103+F107+F111+F115</f>
        <v>0</v>
      </c>
      <c r="G95" s="153">
        <f t="shared" si="47"/>
        <v>240650522.52</v>
      </c>
      <c r="H95" s="153">
        <f>H99+H103+H107+H111+H115</f>
        <v>23284579</v>
      </c>
      <c r="I95" s="422"/>
      <c r="J95" s="153">
        <f t="shared" si="45"/>
        <v>-799925</v>
      </c>
      <c r="K95" s="153">
        <f>K99+K103+K107+K111+K115</f>
        <v>0</v>
      </c>
      <c r="L95" s="153">
        <f>L99+L103+L107+L111+L115</f>
        <v>0</v>
      </c>
      <c r="M95" s="153">
        <f>M99+M103+M107+M111+M115</f>
        <v>-799925</v>
      </c>
      <c r="N95" s="153">
        <f>N99+N103+N107+N111+N115</f>
        <v>0</v>
      </c>
      <c r="O95" s="419"/>
      <c r="P95" s="153">
        <f t="shared" si="46"/>
        <v>282146155.38</v>
      </c>
      <c r="Q95" s="153">
        <f>E95+K95</f>
        <v>19010978.86</v>
      </c>
      <c r="R95" s="153">
        <f aca="true" t="shared" si="48" ref="R95:T97">F95+L95</f>
        <v>0</v>
      </c>
      <c r="S95" s="153">
        <f t="shared" si="48"/>
        <v>239850597.52</v>
      </c>
      <c r="T95" s="153">
        <f t="shared" si="48"/>
        <v>23284579</v>
      </c>
      <c r="U95" s="425"/>
      <c r="V95" s="427"/>
    </row>
    <row r="96" spans="1:22" s="154" customFormat="1" ht="12.75">
      <c r="A96" s="417"/>
      <c r="B96" s="419"/>
      <c r="C96" s="152">
        <v>2022</v>
      </c>
      <c r="D96" s="153">
        <f aca="true" t="shared" si="49" ref="D96:D117">SUM(E96:H96)</f>
        <v>284995829.25</v>
      </c>
      <c r="E96" s="153">
        <f>E100+E104+E108+E112+E116</f>
        <v>20841936.02</v>
      </c>
      <c r="F96" s="153">
        <v>0</v>
      </c>
      <c r="G96" s="153">
        <f t="shared" si="47"/>
        <v>240869314.23000002</v>
      </c>
      <c r="H96" s="153">
        <f t="shared" si="47"/>
        <v>23284579</v>
      </c>
      <c r="I96" s="422"/>
      <c r="J96" s="153">
        <f t="shared" si="45"/>
        <v>1045125</v>
      </c>
      <c r="K96" s="153">
        <f aca="true" t="shared" si="50" ref="K96:N97">K100+K104+K108+K112+K116</f>
        <v>0</v>
      </c>
      <c r="L96" s="153">
        <f t="shared" si="50"/>
        <v>0</v>
      </c>
      <c r="M96" s="153">
        <f t="shared" si="50"/>
        <v>1045125</v>
      </c>
      <c r="N96" s="153">
        <f t="shared" si="50"/>
        <v>0</v>
      </c>
      <c r="O96" s="419"/>
      <c r="P96" s="153">
        <f t="shared" si="46"/>
        <v>286040954.25</v>
      </c>
      <c r="Q96" s="153">
        <f>E96+K96</f>
        <v>20841936.02</v>
      </c>
      <c r="R96" s="153">
        <f t="shared" si="48"/>
        <v>0</v>
      </c>
      <c r="S96" s="153">
        <f t="shared" si="48"/>
        <v>241914439.23000002</v>
      </c>
      <c r="T96" s="153">
        <f t="shared" si="48"/>
        <v>23284579</v>
      </c>
      <c r="U96" s="425"/>
      <c r="V96" s="427"/>
    </row>
    <row r="97" spans="1:22" s="154" customFormat="1" ht="12.75">
      <c r="A97" s="417"/>
      <c r="B97" s="420"/>
      <c r="C97" s="152">
        <v>2023</v>
      </c>
      <c r="D97" s="153">
        <f t="shared" si="49"/>
        <v>287788909.09</v>
      </c>
      <c r="E97" s="153">
        <f>E101+E105+E109+E113+E117</f>
        <v>22522699.33</v>
      </c>
      <c r="F97" s="153">
        <v>0</v>
      </c>
      <c r="G97" s="153">
        <f t="shared" si="47"/>
        <v>241981630.76</v>
      </c>
      <c r="H97" s="153">
        <f t="shared" si="47"/>
        <v>23284579</v>
      </c>
      <c r="I97" s="423"/>
      <c r="J97" s="153">
        <f t="shared" si="45"/>
        <v>0</v>
      </c>
      <c r="K97" s="153">
        <f t="shared" si="50"/>
        <v>0</v>
      </c>
      <c r="L97" s="153">
        <f t="shared" si="50"/>
        <v>0</v>
      </c>
      <c r="M97" s="153">
        <f t="shared" si="50"/>
        <v>0</v>
      </c>
      <c r="N97" s="153">
        <f t="shared" si="50"/>
        <v>0</v>
      </c>
      <c r="O97" s="420"/>
      <c r="P97" s="153">
        <f t="shared" si="46"/>
        <v>287788909.09</v>
      </c>
      <c r="Q97" s="153">
        <f>E97+K97</f>
        <v>22522699.33</v>
      </c>
      <c r="R97" s="153">
        <f t="shared" si="48"/>
        <v>0</v>
      </c>
      <c r="S97" s="153">
        <f t="shared" si="48"/>
        <v>241981630.76</v>
      </c>
      <c r="T97" s="153">
        <f t="shared" si="48"/>
        <v>23284579</v>
      </c>
      <c r="U97" s="425"/>
      <c r="V97" s="427"/>
    </row>
    <row r="98" spans="1:22" s="109" customFormat="1" ht="12.75" customHeight="1">
      <c r="A98" s="374" t="s">
        <v>179</v>
      </c>
      <c r="B98" s="375" t="s">
        <v>466</v>
      </c>
      <c r="C98" s="106" t="s">
        <v>4</v>
      </c>
      <c r="D98" s="108">
        <f t="shared" si="49"/>
        <v>401353208.82000005</v>
      </c>
      <c r="E98" s="108">
        <f>SUM(E99:E101)</f>
        <v>0</v>
      </c>
      <c r="F98" s="108">
        <f>SUM(F99:F101)</f>
        <v>0</v>
      </c>
      <c r="G98" s="108">
        <f>SUM(G99:G101)</f>
        <v>331499471.82000005</v>
      </c>
      <c r="H98" s="108">
        <f>SUM(H99:H101)</f>
        <v>69853737</v>
      </c>
      <c r="I98" s="378"/>
      <c r="J98" s="108">
        <f t="shared" si="45"/>
        <v>745200</v>
      </c>
      <c r="K98" s="108">
        <f>SUM(K99:K101)</f>
        <v>0</v>
      </c>
      <c r="L98" s="108">
        <f>SUM(L99:L101)</f>
        <v>0</v>
      </c>
      <c r="M98" s="108">
        <f>SUM(M99:M101)</f>
        <v>745200</v>
      </c>
      <c r="N98" s="108">
        <f>SUM(N99:N101)</f>
        <v>0</v>
      </c>
      <c r="O98" s="375" t="s">
        <v>466</v>
      </c>
      <c r="P98" s="108">
        <f t="shared" si="46"/>
        <v>402098408.82000005</v>
      </c>
      <c r="Q98" s="108">
        <f>SUM(Q99:Q101)</f>
        <v>0</v>
      </c>
      <c r="R98" s="108">
        <f>SUM(R99:R101)</f>
        <v>0</v>
      </c>
      <c r="S98" s="108">
        <f>SUM(S99:S101)</f>
        <v>332244671.82000005</v>
      </c>
      <c r="T98" s="108">
        <f>SUM(T99:T101)</f>
        <v>69853737</v>
      </c>
      <c r="U98" s="378"/>
      <c r="V98" s="372" t="s">
        <v>467</v>
      </c>
    </row>
    <row r="99" spans="1:22" ht="12.75">
      <c r="A99" s="374"/>
      <c r="B99" s="376"/>
      <c r="C99" s="105">
        <v>2021</v>
      </c>
      <c r="D99" s="110">
        <f t="shared" si="49"/>
        <v>131486877.08</v>
      </c>
      <c r="E99" s="110">
        <v>0</v>
      </c>
      <c r="F99" s="110">
        <v>0</v>
      </c>
      <c r="G99" s="110">
        <v>108202298.08</v>
      </c>
      <c r="H99" s="110">
        <v>23284579</v>
      </c>
      <c r="I99" s="379"/>
      <c r="J99" s="110">
        <f t="shared" si="45"/>
        <v>745200</v>
      </c>
      <c r="K99" s="110">
        <v>0</v>
      </c>
      <c r="L99" s="110">
        <v>0</v>
      </c>
      <c r="M99" s="110">
        <f>615200+200000-70000</f>
        <v>745200</v>
      </c>
      <c r="N99" s="110">
        <v>0</v>
      </c>
      <c r="O99" s="376"/>
      <c r="P99" s="110">
        <f t="shared" si="46"/>
        <v>132232077.08</v>
      </c>
      <c r="Q99" s="110">
        <f>E99+K99</f>
        <v>0</v>
      </c>
      <c r="R99" s="110">
        <f aca="true" t="shared" si="51" ref="R99:T101">F99+L99</f>
        <v>0</v>
      </c>
      <c r="S99" s="110">
        <f t="shared" si="51"/>
        <v>108947498.08</v>
      </c>
      <c r="T99" s="110">
        <f t="shared" si="51"/>
        <v>23284579</v>
      </c>
      <c r="U99" s="379"/>
      <c r="V99" s="373"/>
    </row>
    <row r="100" spans="1:22" ht="12.75">
      <c r="A100" s="374"/>
      <c r="B100" s="376"/>
      <c r="C100" s="105">
        <v>2022</v>
      </c>
      <c r="D100" s="110">
        <f t="shared" si="49"/>
        <v>133536625.96000001</v>
      </c>
      <c r="E100" s="110">
        <v>0</v>
      </c>
      <c r="F100" s="110">
        <v>0</v>
      </c>
      <c r="G100" s="110">
        <v>110252046.96000001</v>
      </c>
      <c r="H100" s="110">
        <v>23284579</v>
      </c>
      <c r="I100" s="379"/>
      <c r="J100" s="110">
        <f t="shared" si="45"/>
        <v>0</v>
      </c>
      <c r="K100" s="110">
        <v>0</v>
      </c>
      <c r="L100" s="110">
        <v>0</v>
      </c>
      <c r="M100" s="110">
        <v>0</v>
      </c>
      <c r="N100" s="110">
        <v>0</v>
      </c>
      <c r="O100" s="376"/>
      <c r="P100" s="110">
        <f t="shared" si="46"/>
        <v>133536625.96000001</v>
      </c>
      <c r="Q100" s="110">
        <f>E100+K100</f>
        <v>0</v>
      </c>
      <c r="R100" s="110">
        <f t="shared" si="51"/>
        <v>0</v>
      </c>
      <c r="S100" s="110">
        <f t="shared" si="51"/>
        <v>110252046.96000001</v>
      </c>
      <c r="T100" s="110">
        <f t="shared" si="51"/>
        <v>23284579</v>
      </c>
      <c r="U100" s="379"/>
      <c r="V100" s="373"/>
    </row>
    <row r="101" spans="1:22" ht="12.75">
      <c r="A101" s="374"/>
      <c r="B101" s="377"/>
      <c r="C101" s="105">
        <v>2023</v>
      </c>
      <c r="D101" s="110">
        <f t="shared" si="49"/>
        <v>136329705.78</v>
      </c>
      <c r="E101" s="110">
        <v>0</v>
      </c>
      <c r="F101" s="110">
        <v>0</v>
      </c>
      <c r="G101" s="110">
        <v>113045126.78</v>
      </c>
      <c r="H101" s="110">
        <v>23284579</v>
      </c>
      <c r="I101" s="380"/>
      <c r="J101" s="110">
        <f t="shared" si="45"/>
        <v>0</v>
      </c>
      <c r="K101" s="110">
        <v>0</v>
      </c>
      <c r="L101" s="110">
        <v>0</v>
      </c>
      <c r="M101" s="110">
        <v>0</v>
      </c>
      <c r="N101" s="110">
        <v>0</v>
      </c>
      <c r="O101" s="377"/>
      <c r="P101" s="110">
        <f t="shared" si="46"/>
        <v>136329705.78</v>
      </c>
      <c r="Q101" s="110">
        <f>E101+K101</f>
        <v>0</v>
      </c>
      <c r="R101" s="110">
        <f t="shared" si="51"/>
        <v>0</v>
      </c>
      <c r="S101" s="110">
        <f t="shared" si="51"/>
        <v>113045126.78</v>
      </c>
      <c r="T101" s="110">
        <f t="shared" si="51"/>
        <v>23284579</v>
      </c>
      <c r="U101" s="380"/>
      <c r="V101" s="373"/>
    </row>
    <row r="102" spans="1:22" s="109" customFormat="1" ht="12.75" customHeight="1" hidden="1">
      <c r="A102" s="374" t="s">
        <v>316</v>
      </c>
      <c r="B102" s="375" t="s">
        <v>451</v>
      </c>
      <c r="C102" s="106" t="s">
        <v>4</v>
      </c>
      <c r="D102" s="108">
        <f t="shared" si="49"/>
        <v>62398030.230000004</v>
      </c>
      <c r="E102" s="108">
        <f>SUM(E103:E105)</f>
        <v>37650279.36</v>
      </c>
      <c r="F102" s="108">
        <f>SUM(F103:F105)</f>
        <v>0</v>
      </c>
      <c r="G102" s="108">
        <f>SUM(G103:G105)</f>
        <v>24747750.870000005</v>
      </c>
      <c r="H102" s="108">
        <f>SUM(H103:H105)</f>
        <v>0</v>
      </c>
      <c r="I102" s="378"/>
      <c r="J102" s="108">
        <f t="shared" si="45"/>
        <v>0</v>
      </c>
      <c r="K102" s="108">
        <f>SUM(K103:K105)</f>
        <v>0</v>
      </c>
      <c r="L102" s="108">
        <f>SUM(L103:L105)</f>
        <v>0</v>
      </c>
      <c r="M102" s="108">
        <f>SUM(M103:M105)</f>
        <v>0</v>
      </c>
      <c r="N102" s="108">
        <f>SUM(N103:N105)</f>
        <v>0</v>
      </c>
      <c r="O102" s="375" t="s">
        <v>451</v>
      </c>
      <c r="P102" s="108">
        <f t="shared" si="46"/>
        <v>62398030.230000004</v>
      </c>
      <c r="Q102" s="108">
        <f>SUM(Q103:Q105)</f>
        <v>37650279.36</v>
      </c>
      <c r="R102" s="108">
        <f>SUM(R103:R105)</f>
        <v>0</v>
      </c>
      <c r="S102" s="108">
        <f>SUM(S103:S105)</f>
        <v>24747750.870000005</v>
      </c>
      <c r="T102" s="108">
        <f>SUM(T103:T105)</f>
        <v>0</v>
      </c>
      <c r="U102" s="378"/>
      <c r="V102" s="372"/>
    </row>
    <row r="103" spans="1:22" ht="12.75" hidden="1">
      <c r="A103" s="374"/>
      <c r="B103" s="376"/>
      <c r="C103" s="105">
        <v>2021</v>
      </c>
      <c r="D103" s="110">
        <f t="shared" si="49"/>
        <v>20799343.410000004</v>
      </c>
      <c r="E103" s="110">
        <v>12550093.120000001</v>
      </c>
      <c r="F103" s="110">
        <v>0</v>
      </c>
      <c r="G103" s="110">
        <v>8249250.290000001</v>
      </c>
      <c r="H103" s="110">
        <v>0</v>
      </c>
      <c r="I103" s="379"/>
      <c r="J103" s="110">
        <f t="shared" si="45"/>
        <v>0</v>
      </c>
      <c r="K103" s="110">
        <v>0</v>
      </c>
      <c r="L103" s="110">
        <v>0</v>
      </c>
      <c r="M103" s="110">
        <v>0</v>
      </c>
      <c r="N103" s="110">
        <v>0</v>
      </c>
      <c r="O103" s="376"/>
      <c r="P103" s="110">
        <f t="shared" si="46"/>
        <v>20799343.410000004</v>
      </c>
      <c r="Q103" s="110">
        <f>E103+K103</f>
        <v>12550093.120000001</v>
      </c>
      <c r="R103" s="110">
        <f aca="true" t="shared" si="52" ref="R103:T105">F103+L103</f>
        <v>0</v>
      </c>
      <c r="S103" s="110">
        <f t="shared" si="52"/>
        <v>8249250.290000001</v>
      </c>
      <c r="T103" s="110">
        <f t="shared" si="52"/>
        <v>0</v>
      </c>
      <c r="U103" s="379"/>
      <c r="V103" s="373"/>
    </row>
    <row r="104" spans="1:22" ht="12.75" hidden="1">
      <c r="A104" s="374"/>
      <c r="B104" s="376"/>
      <c r="C104" s="105">
        <v>2022</v>
      </c>
      <c r="D104" s="110">
        <f t="shared" si="49"/>
        <v>20799343.410000004</v>
      </c>
      <c r="E104" s="110">
        <v>12550093.120000001</v>
      </c>
      <c r="F104" s="110">
        <v>0</v>
      </c>
      <c r="G104" s="110">
        <v>8249250.290000001</v>
      </c>
      <c r="H104" s="110">
        <v>0</v>
      </c>
      <c r="I104" s="379"/>
      <c r="J104" s="110">
        <f t="shared" si="45"/>
        <v>0</v>
      </c>
      <c r="K104" s="110">
        <v>0</v>
      </c>
      <c r="L104" s="110">
        <v>0</v>
      </c>
      <c r="M104" s="110">
        <v>0</v>
      </c>
      <c r="N104" s="110">
        <v>0</v>
      </c>
      <c r="O104" s="376"/>
      <c r="P104" s="110">
        <f t="shared" si="46"/>
        <v>20799343.410000004</v>
      </c>
      <c r="Q104" s="110">
        <f>E104+K104</f>
        <v>12550093.120000001</v>
      </c>
      <c r="R104" s="110">
        <f t="shared" si="52"/>
        <v>0</v>
      </c>
      <c r="S104" s="110">
        <f t="shared" si="52"/>
        <v>8249250.290000001</v>
      </c>
      <c r="T104" s="110">
        <f t="shared" si="52"/>
        <v>0</v>
      </c>
      <c r="U104" s="379"/>
      <c r="V104" s="373"/>
    </row>
    <row r="105" spans="1:22" ht="12.75" hidden="1">
      <c r="A105" s="374"/>
      <c r="B105" s="377"/>
      <c r="C105" s="105">
        <v>2023</v>
      </c>
      <c r="D105" s="110">
        <f t="shared" si="49"/>
        <v>20799343.410000004</v>
      </c>
      <c r="E105" s="110">
        <v>12550093.120000001</v>
      </c>
      <c r="F105" s="110">
        <v>0</v>
      </c>
      <c r="G105" s="110">
        <v>8249250.290000001</v>
      </c>
      <c r="H105" s="110">
        <v>0</v>
      </c>
      <c r="I105" s="380"/>
      <c r="J105" s="110">
        <f t="shared" si="45"/>
        <v>0</v>
      </c>
      <c r="K105" s="110">
        <v>0</v>
      </c>
      <c r="L105" s="110">
        <v>0</v>
      </c>
      <c r="M105" s="110">
        <v>0</v>
      </c>
      <c r="N105" s="110">
        <v>0</v>
      </c>
      <c r="O105" s="377"/>
      <c r="P105" s="110">
        <f t="shared" si="46"/>
        <v>20799343.410000004</v>
      </c>
      <c r="Q105" s="110">
        <f>E105+K105</f>
        <v>12550093.120000001</v>
      </c>
      <c r="R105" s="110">
        <f t="shared" si="52"/>
        <v>0</v>
      </c>
      <c r="S105" s="110">
        <f t="shared" si="52"/>
        <v>8249250.290000001</v>
      </c>
      <c r="T105" s="110">
        <f t="shared" si="52"/>
        <v>0</v>
      </c>
      <c r="U105" s="380"/>
      <c r="V105" s="373"/>
    </row>
    <row r="106" spans="1:22" s="109" customFormat="1" ht="12.75" customHeight="1" hidden="1">
      <c r="A106" s="374" t="s">
        <v>320</v>
      </c>
      <c r="B106" s="375" t="s">
        <v>468</v>
      </c>
      <c r="C106" s="106" t="s">
        <v>4</v>
      </c>
      <c r="D106" s="108">
        <f t="shared" si="49"/>
        <v>332991239.66999996</v>
      </c>
      <c r="E106" s="108">
        <f>SUM(E107:E109)</f>
        <v>24725334.849999994</v>
      </c>
      <c r="F106" s="108">
        <f>SUM(F107:F109)</f>
        <v>0</v>
      </c>
      <c r="G106" s="108">
        <f>SUM(G107:G109)</f>
        <v>308265904.82</v>
      </c>
      <c r="H106" s="108">
        <f>SUM(H107:H109)</f>
        <v>0</v>
      </c>
      <c r="I106" s="378"/>
      <c r="J106" s="108">
        <f t="shared" si="45"/>
        <v>0</v>
      </c>
      <c r="K106" s="108">
        <f>SUM(K107:K109)</f>
        <v>0</v>
      </c>
      <c r="L106" s="108">
        <f>SUM(L107:L109)</f>
        <v>0</v>
      </c>
      <c r="M106" s="108">
        <f>SUM(M107:M109)</f>
        <v>0</v>
      </c>
      <c r="N106" s="108">
        <f>SUM(N107:N109)</f>
        <v>0</v>
      </c>
      <c r="O106" s="375" t="s">
        <v>468</v>
      </c>
      <c r="P106" s="108">
        <f t="shared" si="46"/>
        <v>332991239.66999996</v>
      </c>
      <c r="Q106" s="108">
        <f>SUM(Q107:Q109)</f>
        <v>24725334.849999994</v>
      </c>
      <c r="R106" s="108">
        <f>SUM(R107:R109)</f>
        <v>0</v>
      </c>
      <c r="S106" s="108">
        <f>SUM(S107:S109)</f>
        <v>308265904.82</v>
      </c>
      <c r="T106" s="108">
        <f>SUM(T107:T109)</f>
        <v>0</v>
      </c>
      <c r="U106" s="378"/>
      <c r="V106" s="372"/>
    </row>
    <row r="107" spans="1:22" ht="12.75" hidden="1">
      <c r="A107" s="374"/>
      <c r="B107" s="376"/>
      <c r="C107" s="105">
        <v>2021</v>
      </c>
      <c r="D107" s="110">
        <f t="shared" si="49"/>
        <v>110997079.89</v>
      </c>
      <c r="E107" s="110">
        <v>6460885.74</v>
      </c>
      <c r="F107" s="110">
        <v>0</v>
      </c>
      <c r="G107" s="110">
        <v>104536194.15</v>
      </c>
      <c r="H107" s="110">
        <v>0</v>
      </c>
      <c r="I107" s="379"/>
      <c r="J107" s="110">
        <f t="shared" si="45"/>
        <v>0</v>
      </c>
      <c r="K107" s="110">
        <v>0</v>
      </c>
      <c r="L107" s="110">
        <v>0</v>
      </c>
      <c r="M107" s="110">
        <v>0</v>
      </c>
      <c r="N107" s="110">
        <v>0</v>
      </c>
      <c r="O107" s="376"/>
      <c r="P107" s="110">
        <f t="shared" si="46"/>
        <v>110997079.89</v>
      </c>
      <c r="Q107" s="110">
        <f>E107+K107</f>
        <v>6460885.74</v>
      </c>
      <c r="R107" s="110">
        <f aca="true" t="shared" si="53" ref="R107:T109">F107+L107</f>
        <v>0</v>
      </c>
      <c r="S107" s="110">
        <f t="shared" si="53"/>
        <v>104536194.15</v>
      </c>
      <c r="T107" s="110">
        <f t="shared" si="53"/>
        <v>0</v>
      </c>
      <c r="U107" s="379"/>
      <c r="V107" s="373"/>
    </row>
    <row r="108" spans="1:22" ht="12.75" hidden="1">
      <c r="A108" s="374"/>
      <c r="B108" s="376"/>
      <c r="C108" s="105">
        <v>2022</v>
      </c>
      <c r="D108" s="110">
        <f t="shared" si="49"/>
        <v>110997079.88</v>
      </c>
      <c r="E108" s="110">
        <v>8291842.8999999985</v>
      </c>
      <c r="F108" s="110">
        <v>0</v>
      </c>
      <c r="G108" s="110">
        <v>102705236.97999999</v>
      </c>
      <c r="H108" s="110">
        <v>0</v>
      </c>
      <c r="I108" s="379"/>
      <c r="J108" s="110">
        <f t="shared" si="45"/>
        <v>0</v>
      </c>
      <c r="K108" s="110">
        <v>0</v>
      </c>
      <c r="L108" s="110">
        <v>0</v>
      </c>
      <c r="M108" s="110">
        <v>0</v>
      </c>
      <c r="N108" s="110">
        <v>0</v>
      </c>
      <c r="O108" s="376"/>
      <c r="P108" s="110">
        <f t="shared" si="46"/>
        <v>110997079.88</v>
      </c>
      <c r="Q108" s="110">
        <f>E108+K108</f>
        <v>8291842.8999999985</v>
      </c>
      <c r="R108" s="110">
        <f t="shared" si="53"/>
        <v>0</v>
      </c>
      <c r="S108" s="110">
        <f t="shared" si="53"/>
        <v>102705236.97999999</v>
      </c>
      <c r="T108" s="110">
        <f t="shared" si="53"/>
        <v>0</v>
      </c>
      <c r="U108" s="379"/>
      <c r="V108" s="373"/>
    </row>
    <row r="109" spans="1:22" ht="12.75" hidden="1">
      <c r="A109" s="374"/>
      <c r="B109" s="377"/>
      <c r="C109" s="105">
        <v>2023</v>
      </c>
      <c r="D109" s="110">
        <f t="shared" si="49"/>
        <v>110997079.89999998</v>
      </c>
      <c r="E109" s="110">
        <v>9972606.209999997</v>
      </c>
      <c r="F109" s="110">
        <v>0</v>
      </c>
      <c r="G109" s="110">
        <v>101024473.68999998</v>
      </c>
      <c r="H109" s="110">
        <v>0</v>
      </c>
      <c r="I109" s="380"/>
      <c r="J109" s="110">
        <f t="shared" si="45"/>
        <v>0</v>
      </c>
      <c r="K109" s="110">
        <v>0</v>
      </c>
      <c r="L109" s="110">
        <v>0</v>
      </c>
      <c r="M109" s="110">
        <v>0</v>
      </c>
      <c r="N109" s="110">
        <v>0</v>
      </c>
      <c r="O109" s="377"/>
      <c r="P109" s="110">
        <f t="shared" si="46"/>
        <v>110997079.89999998</v>
      </c>
      <c r="Q109" s="110">
        <f>E109+K109</f>
        <v>9972606.209999997</v>
      </c>
      <c r="R109" s="110">
        <f t="shared" si="53"/>
        <v>0</v>
      </c>
      <c r="S109" s="110">
        <f t="shared" si="53"/>
        <v>101024473.68999998</v>
      </c>
      <c r="T109" s="110">
        <f t="shared" si="53"/>
        <v>0</v>
      </c>
      <c r="U109" s="380"/>
      <c r="V109" s="373"/>
    </row>
    <row r="110" spans="1:22" s="109" customFormat="1" ht="12.75" customHeight="1">
      <c r="A110" s="374" t="s">
        <v>321</v>
      </c>
      <c r="B110" s="375" t="s">
        <v>469</v>
      </c>
      <c r="C110" s="106" t="s">
        <v>4</v>
      </c>
      <c r="D110" s="108">
        <f t="shared" si="49"/>
        <v>58116591</v>
      </c>
      <c r="E110" s="108">
        <f>SUM(E111:E113)</f>
        <v>0</v>
      </c>
      <c r="F110" s="108">
        <f>SUM(F111:F113)</f>
        <v>0</v>
      </c>
      <c r="G110" s="108">
        <f>SUM(G111:G113)</f>
        <v>58116591</v>
      </c>
      <c r="H110" s="108">
        <f>SUM(H111:H113)</f>
        <v>0</v>
      </c>
      <c r="I110" s="378"/>
      <c r="J110" s="108">
        <f t="shared" si="45"/>
        <v>-500000</v>
      </c>
      <c r="K110" s="108">
        <f>SUM(K111:K113)</f>
        <v>0</v>
      </c>
      <c r="L110" s="108">
        <f>SUM(L111:L113)</f>
        <v>0</v>
      </c>
      <c r="M110" s="108">
        <f>SUM(M111:M113)</f>
        <v>-500000</v>
      </c>
      <c r="N110" s="108">
        <f>SUM(N111:N113)</f>
        <v>0</v>
      </c>
      <c r="O110" s="375" t="s">
        <v>469</v>
      </c>
      <c r="P110" s="108">
        <f t="shared" si="46"/>
        <v>57616591</v>
      </c>
      <c r="Q110" s="108">
        <f>SUM(Q111:Q113)</f>
        <v>0</v>
      </c>
      <c r="R110" s="108">
        <f>SUM(R111:R113)</f>
        <v>0</v>
      </c>
      <c r="S110" s="108">
        <f>SUM(S111:S113)</f>
        <v>57616591</v>
      </c>
      <c r="T110" s="108">
        <f>SUM(T111:T113)</f>
        <v>0</v>
      </c>
      <c r="U110" s="378"/>
      <c r="V110" s="372" t="s">
        <v>470</v>
      </c>
    </row>
    <row r="111" spans="1:22" ht="12.75">
      <c r="A111" s="374"/>
      <c r="B111" s="376"/>
      <c r="C111" s="105">
        <v>2021</v>
      </c>
      <c r="D111" s="110">
        <f t="shared" si="49"/>
        <v>19372197</v>
      </c>
      <c r="E111" s="110">
        <v>0</v>
      </c>
      <c r="F111" s="110">
        <v>0</v>
      </c>
      <c r="G111" s="110">
        <v>19372197</v>
      </c>
      <c r="H111" s="110">
        <v>0</v>
      </c>
      <c r="I111" s="379"/>
      <c r="J111" s="110">
        <f t="shared" si="45"/>
        <v>-1545125</v>
      </c>
      <c r="K111" s="110">
        <v>0</v>
      </c>
      <c r="L111" s="110">
        <v>0</v>
      </c>
      <c r="M111" s="110">
        <f>-1045125-500000</f>
        <v>-1545125</v>
      </c>
      <c r="N111" s="110">
        <v>0</v>
      </c>
      <c r="O111" s="376"/>
      <c r="P111" s="110">
        <f t="shared" si="46"/>
        <v>17827072</v>
      </c>
      <c r="Q111" s="110">
        <f>E111+K111</f>
        <v>0</v>
      </c>
      <c r="R111" s="110">
        <f aca="true" t="shared" si="54" ref="R111:T113">F111+L111</f>
        <v>0</v>
      </c>
      <c r="S111" s="110">
        <f t="shared" si="54"/>
        <v>17827072</v>
      </c>
      <c r="T111" s="110">
        <f t="shared" si="54"/>
        <v>0</v>
      </c>
      <c r="U111" s="379"/>
      <c r="V111" s="373"/>
    </row>
    <row r="112" spans="1:22" ht="12.75">
      <c r="A112" s="374"/>
      <c r="B112" s="376"/>
      <c r="C112" s="105">
        <v>2022</v>
      </c>
      <c r="D112" s="110">
        <f t="shared" si="49"/>
        <v>19372197</v>
      </c>
      <c r="E112" s="110">
        <v>0</v>
      </c>
      <c r="F112" s="110">
        <v>0</v>
      </c>
      <c r="G112" s="110">
        <v>19372197</v>
      </c>
      <c r="H112" s="110">
        <v>0</v>
      </c>
      <c r="I112" s="379"/>
      <c r="J112" s="110">
        <f t="shared" si="45"/>
        <v>1045125</v>
      </c>
      <c r="K112" s="110">
        <v>0</v>
      </c>
      <c r="L112" s="110">
        <v>0</v>
      </c>
      <c r="M112" s="110">
        <v>1045125</v>
      </c>
      <c r="N112" s="110">
        <v>0</v>
      </c>
      <c r="O112" s="376"/>
      <c r="P112" s="110">
        <f t="shared" si="46"/>
        <v>20417322</v>
      </c>
      <c r="Q112" s="110">
        <f>E112+K112</f>
        <v>0</v>
      </c>
      <c r="R112" s="110">
        <f t="shared" si="54"/>
        <v>0</v>
      </c>
      <c r="S112" s="110">
        <f>G112+M112</f>
        <v>20417322</v>
      </c>
      <c r="T112" s="110">
        <f t="shared" si="54"/>
        <v>0</v>
      </c>
      <c r="U112" s="379"/>
      <c r="V112" s="373"/>
    </row>
    <row r="113" spans="1:22" ht="12.75">
      <c r="A113" s="374"/>
      <c r="B113" s="377"/>
      <c r="C113" s="105">
        <v>2023</v>
      </c>
      <c r="D113" s="110">
        <f t="shared" si="49"/>
        <v>19372197</v>
      </c>
      <c r="E113" s="110">
        <v>0</v>
      </c>
      <c r="F113" s="110">
        <v>0</v>
      </c>
      <c r="G113" s="110">
        <v>19372197</v>
      </c>
      <c r="H113" s="110">
        <v>0</v>
      </c>
      <c r="I113" s="380"/>
      <c r="J113" s="110">
        <f t="shared" si="45"/>
        <v>0</v>
      </c>
      <c r="K113" s="110">
        <v>0</v>
      </c>
      <c r="L113" s="110">
        <v>0</v>
      </c>
      <c r="M113" s="110">
        <v>0</v>
      </c>
      <c r="N113" s="110">
        <v>0</v>
      </c>
      <c r="O113" s="377"/>
      <c r="P113" s="110">
        <f t="shared" si="46"/>
        <v>19372197</v>
      </c>
      <c r="Q113" s="110">
        <f>E113+K113</f>
        <v>0</v>
      </c>
      <c r="R113" s="110">
        <f t="shared" si="54"/>
        <v>0</v>
      </c>
      <c r="S113" s="110">
        <f t="shared" si="54"/>
        <v>19372197</v>
      </c>
      <c r="T113" s="110">
        <f t="shared" si="54"/>
        <v>0</v>
      </c>
      <c r="U113" s="380"/>
      <c r="V113" s="373"/>
    </row>
    <row r="114" spans="1:22" s="109" customFormat="1" ht="12.75" customHeight="1" hidden="1">
      <c r="A114" s="374" t="s">
        <v>322</v>
      </c>
      <c r="B114" s="375" t="s">
        <v>471</v>
      </c>
      <c r="C114" s="106" t="s">
        <v>4</v>
      </c>
      <c r="D114" s="108">
        <f t="shared" si="49"/>
        <v>871749</v>
      </c>
      <c r="E114" s="108">
        <f>SUM(E115:E117)</f>
        <v>0</v>
      </c>
      <c r="F114" s="108">
        <f>SUM(F115:F117)</f>
        <v>0</v>
      </c>
      <c r="G114" s="108">
        <f>SUM(G115:G117)</f>
        <v>871749</v>
      </c>
      <c r="H114" s="108">
        <f>SUM(H115:H117)</f>
        <v>0</v>
      </c>
      <c r="I114" s="378"/>
      <c r="J114" s="108">
        <f t="shared" si="45"/>
        <v>0</v>
      </c>
      <c r="K114" s="108">
        <f>SUM(K115:K117)</f>
        <v>0</v>
      </c>
      <c r="L114" s="108">
        <f>SUM(L115:L117)</f>
        <v>0</v>
      </c>
      <c r="M114" s="108">
        <f>SUM(M115:M117)</f>
        <v>0</v>
      </c>
      <c r="N114" s="108">
        <f>SUM(N115:N117)</f>
        <v>0</v>
      </c>
      <c r="O114" s="375" t="s">
        <v>471</v>
      </c>
      <c r="P114" s="108">
        <f t="shared" si="46"/>
        <v>871749</v>
      </c>
      <c r="Q114" s="108">
        <f>SUM(Q115:Q117)</f>
        <v>0</v>
      </c>
      <c r="R114" s="108">
        <f>SUM(R115:R117)</f>
        <v>0</v>
      </c>
      <c r="S114" s="108">
        <f>SUM(S115:S117)</f>
        <v>871749</v>
      </c>
      <c r="T114" s="108">
        <f>SUM(T115:T117)</f>
        <v>0</v>
      </c>
      <c r="U114" s="378"/>
      <c r="V114" s="372"/>
    </row>
    <row r="115" spans="1:22" ht="12.75" customHeight="1" hidden="1">
      <c r="A115" s="374"/>
      <c r="B115" s="376"/>
      <c r="C115" s="105">
        <v>2021</v>
      </c>
      <c r="D115" s="110">
        <f t="shared" si="49"/>
        <v>290583</v>
      </c>
      <c r="E115" s="110">
        <v>0</v>
      </c>
      <c r="F115" s="110">
        <v>0</v>
      </c>
      <c r="G115" s="110">
        <v>290583</v>
      </c>
      <c r="H115" s="110">
        <v>0</v>
      </c>
      <c r="I115" s="379"/>
      <c r="J115" s="110">
        <f t="shared" si="45"/>
        <v>0</v>
      </c>
      <c r="K115" s="110">
        <v>0</v>
      </c>
      <c r="L115" s="110">
        <v>0</v>
      </c>
      <c r="M115" s="110">
        <v>0</v>
      </c>
      <c r="N115" s="110">
        <v>0</v>
      </c>
      <c r="O115" s="376"/>
      <c r="P115" s="110">
        <f t="shared" si="46"/>
        <v>290583</v>
      </c>
      <c r="Q115" s="110">
        <f>E115+K115</f>
        <v>0</v>
      </c>
      <c r="R115" s="110">
        <f aca="true" t="shared" si="55" ref="R115:T117">F115+L115</f>
        <v>0</v>
      </c>
      <c r="S115" s="110">
        <f t="shared" si="55"/>
        <v>290583</v>
      </c>
      <c r="T115" s="110">
        <f t="shared" si="55"/>
        <v>0</v>
      </c>
      <c r="U115" s="379"/>
      <c r="V115" s="373"/>
    </row>
    <row r="116" spans="1:22" ht="12.75" customHeight="1" hidden="1">
      <c r="A116" s="374"/>
      <c r="B116" s="376"/>
      <c r="C116" s="105">
        <v>2022</v>
      </c>
      <c r="D116" s="110">
        <f t="shared" si="49"/>
        <v>290583</v>
      </c>
      <c r="E116" s="110">
        <v>0</v>
      </c>
      <c r="F116" s="110">
        <v>0</v>
      </c>
      <c r="G116" s="110">
        <v>290583</v>
      </c>
      <c r="H116" s="110">
        <v>0</v>
      </c>
      <c r="I116" s="379"/>
      <c r="J116" s="110">
        <f t="shared" si="45"/>
        <v>0</v>
      </c>
      <c r="K116" s="110">
        <v>0</v>
      </c>
      <c r="L116" s="110">
        <v>0</v>
      </c>
      <c r="M116" s="110">
        <v>0</v>
      </c>
      <c r="N116" s="110">
        <v>0</v>
      </c>
      <c r="O116" s="376"/>
      <c r="P116" s="110">
        <f t="shared" si="46"/>
        <v>290583</v>
      </c>
      <c r="Q116" s="110">
        <f>E116+K116</f>
        <v>0</v>
      </c>
      <c r="R116" s="110">
        <f t="shared" si="55"/>
        <v>0</v>
      </c>
      <c r="S116" s="110">
        <f t="shared" si="55"/>
        <v>290583</v>
      </c>
      <c r="T116" s="110">
        <f t="shared" si="55"/>
        <v>0</v>
      </c>
      <c r="U116" s="379"/>
      <c r="V116" s="373"/>
    </row>
    <row r="117" spans="1:22" ht="12.75" customHeight="1" hidden="1">
      <c r="A117" s="374"/>
      <c r="B117" s="377"/>
      <c r="C117" s="105">
        <v>2023</v>
      </c>
      <c r="D117" s="110">
        <f t="shared" si="49"/>
        <v>290583</v>
      </c>
      <c r="E117" s="110">
        <v>0</v>
      </c>
      <c r="F117" s="110">
        <v>0</v>
      </c>
      <c r="G117" s="110">
        <v>290583</v>
      </c>
      <c r="H117" s="110">
        <v>0</v>
      </c>
      <c r="I117" s="380"/>
      <c r="J117" s="110">
        <f t="shared" si="45"/>
        <v>0</v>
      </c>
      <c r="K117" s="110">
        <v>0</v>
      </c>
      <c r="L117" s="110">
        <v>0</v>
      </c>
      <c r="M117" s="110">
        <v>0</v>
      </c>
      <c r="N117" s="110">
        <v>0</v>
      </c>
      <c r="O117" s="377"/>
      <c r="P117" s="110">
        <f t="shared" si="46"/>
        <v>290583</v>
      </c>
      <c r="Q117" s="110">
        <f>E117+K117</f>
        <v>0</v>
      </c>
      <c r="R117" s="110">
        <f t="shared" si="55"/>
        <v>0</v>
      </c>
      <c r="S117" s="110">
        <f t="shared" si="55"/>
        <v>290583</v>
      </c>
      <c r="T117" s="110">
        <f t="shared" si="55"/>
        <v>0</v>
      </c>
      <c r="U117" s="380"/>
      <c r="V117" s="373"/>
    </row>
    <row r="118" spans="1:22" s="151" customFormat="1" ht="12.75" customHeight="1">
      <c r="A118" s="417" t="s">
        <v>435</v>
      </c>
      <c r="B118" s="418" t="s">
        <v>117</v>
      </c>
      <c r="C118" s="149" t="s">
        <v>4</v>
      </c>
      <c r="D118" s="150">
        <f aca="true" t="shared" si="56" ref="D118:D125">SUM(E118:H118)</f>
        <v>263119037.01000002</v>
      </c>
      <c r="E118" s="150">
        <f>SUM(E119:E121)</f>
        <v>11589919.350000001</v>
      </c>
      <c r="F118" s="150">
        <f>SUM(F119:F121)</f>
        <v>0</v>
      </c>
      <c r="G118" s="150">
        <f>SUM(G119:G121)</f>
        <v>241050987.66000003</v>
      </c>
      <c r="H118" s="150">
        <f>SUM(H119:H121)</f>
        <v>10478130</v>
      </c>
      <c r="I118" s="421"/>
      <c r="J118" s="150">
        <f>SUM(K118:N118)</f>
        <v>-21.09</v>
      </c>
      <c r="K118" s="150">
        <f>SUM(K119:K121)</f>
        <v>0</v>
      </c>
      <c r="L118" s="150">
        <f>SUM(L119:L121)</f>
        <v>0</v>
      </c>
      <c r="M118" s="150">
        <f>SUM(M119:M121)</f>
        <v>-21.09</v>
      </c>
      <c r="N118" s="150">
        <f>SUM(N119:N121)</f>
        <v>0</v>
      </c>
      <c r="O118" s="418" t="s">
        <v>117</v>
      </c>
      <c r="P118" s="150">
        <f>SUM(Q118:T118)</f>
        <v>85809504.81</v>
      </c>
      <c r="Q118" s="150">
        <f>SUM(Q119:Q121)</f>
        <v>0</v>
      </c>
      <c r="R118" s="150">
        <f>SUM(R119:R121)</f>
        <v>0</v>
      </c>
      <c r="S118" s="150">
        <f>SUM(S119:S121)</f>
        <v>75331374.81</v>
      </c>
      <c r="T118" s="150">
        <f>SUM(T119:T121)</f>
        <v>10478130</v>
      </c>
      <c r="U118" s="424" t="s">
        <v>121</v>
      </c>
      <c r="V118" s="426" t="s">
        <v>121</v>
      </c>
    </row>
    <row r="119" spans="1:22" s="154" customFormat="1" ht="12.75">
      <c r="A119" s="417"/>
      <c r="B119" s="419"/>
      <c r="C119" s="152">
        <v>2021</v>
      </c>
      <c r="D119" s="153">
        <f t="shared" si="56"/>
        <v>87906345.67000002</v>
      </c>
      <c r="E119" s="153">
        <f>E123+E127+E131+E135+E139</f>
        <v>3863306.45</v>
      </c>
      <c r="F119" s="153">
        <f>F123+F127+F131+F135+F139</f>
        <v>0</v>
      </c>
      <c r="G119" s="153">
        <f>G123+G127+G131+G135+G139</f>
        <v>80550329.22000001</v>
      </c>
      <c r="H119" s="153">
        <f>H123+H127+H131+H135+H139</f>
        <v>3492710</v>
      </c>
      <c r="I119" s="422"/>
      <c r="J119" s="153">
        <f>SUM(K119:N119)</f>
        <v>-21.09</v>
      </c>
      <c r="K119" s="153">
        <f>K123+K127+K131+K135+K139</f>
        <v>0</v>
      </c>
      <c r="L119" s="153">
        <f>L123+L127+L131+L135+L139</f>
        <v>0</v>
      </c>
      <c r="M119" s="153">
        <f>M123+M127+M131+M135+M139</f>
        <v>-21.09</v>
      </c>
      <c r="N119" s="153">
        <f>N123+N127+N131+N135+N139</f>
        <v>0</v>
      </c>
      <c r="O119" s="419"/>
      <c r="P119" s="153">
        <f>SUM(Q119:T119)</f>
        <v>28803154.21</v>
      </c>
      <c r="Q119" s="153">
        <f>Q123</f>
        <v>0</v>
      </c>
      <c r="R119" s="153">
        <f>R123</f>
        <v>0</v>
      </c>
      <c r="S119" s="153">
        <f>S123</f>
        <v>25310444.21</v>
      </c>
      <c r="T119" s="153">
        <f>T123</f>
        <v>3492710</v>
      </c>
      <c r="U119" s="425"/>
      <c r="V119" s="427"/>
    </row>
    <row r="120" spans="1:22" s="154" customFormat="1" ht="12.75">
      <c r="A120" s="417"/>
      <c r="B120" s="419"/>
      <c r="C120" s="152">
        <v>2022</v>
      </c>
      <c r="D120" s="153">
        <f t="shared" si="56"/>
        <v>87606345.67000002</v>
      </c>
      <c r="E120" s="153">
        <f aca="true" t="shared" si="57" ref="E120:H121">E124+E128+E132+E136+E140</f>
        <v>3863306.45</v>
      </c>
      <c r="F120" s="153">
        <f t="shared" si="57"/>
        <v>0</v>
      </c>
      <c r="G120" s="153">
        <f t="shared" si="57"/>
        <v>80250329.22000001</v>
      </c>
      <c r="H120" s="153">
        <f t="shared" si="57"/>
        <v>3492710</v>
      </c>
      <c r="I120" s="422"/>
      <c r="J120" s="153">
        <f>SUM(K120:N120)</f>
        <v>0</v>
      </c>
      <c r="K120" s="153">
        <f aca="true" t="shared" si="58" ref="K120:N121">K124+K128+K132+K136+K140</f>
        <v>0</v>
      </c>
      <c r="L120" s="153">
        <f t="shared" si="58"/>
        <v>0</v>
      </c>
      <c r="M120" s="153">
        <f t="shared" si="58"/>
        <v>0</v>
      </c>
      <c r="N120" s="153">
        <f t="shared" si="58"/>
        <v>0</v>
      </c>
      <c r="O120" s="419"/>
      <c r="P120" s="153">
        <f>SUM(Q120:T120)</f>
        <v>28503175.3</v>
      </c>
      <c r="Q120" s="153">
        <f aca="true" t="shared" si="59" ref="Q120:T121">Q124</f>
        <v>0</v>
      </c>
      <c r="R120" s="153">
        <f t="shared" si="59"/>
        <v>0</v>
      </c>
      <c r="S120" s="153">
        <f t="shared" si="59"/>
        <v>25010465.3</v>
      </c>
      <c r="T120" s="153">
        <f t="shared" si="59"/>
        <v>3492710</v>
      </c>
      <c r="U120" s="425"/>
      <c r="V120" s="427"/>
    </row>
    <row r="121" spans="1:22" s="154" customFormat="1" ht="12.75">
      <c r="A121" s="417"/>
      <c r="B121" s="420"/>
      <c r="C121" s="152">
        <v>2023</v>
      </c>
      <c r="D121" s="153">
        <f t="shared" si="56"/>
        <v>87606345.67000002</v>
      </c>
      <c r="E121" s="153">
        <f t="shared" si="57"/>
        <v>3863306.45</v>
      </c>
      <c r="F121" s="153">
        <f t="shared" si="57"/>
        <v>0</v>
      </c>
      <c r="G121" s="153">
        <f t="shared" si="57"/>
        <v>80250329.22000001</v>
      </c>
      <c r="H121" s="153">
        <f t="shared" si="57"/>
        <v>3492710</v>
      </c>
      <c r="I121" s="423"/>
      <c r="J121" s="153">
        <f>SUM(K121:N121)</f>
        <v>0</v>
      </c>
      <c r="K121" s="153">
        <f t="shared" si="58"/>
        <v>0</v>
      </c>
      <c r="L121" s="153">
        <f t="shared" si="58"/>
        <v>0</v>
      </c>
      <c r="M121" s="153">
        <f t="shared" si="58"/>
        <v>0</v>
      </c>
      <c r="N121" s="153">
        <f t="shared" si="58"/>
        <v>0</v>
      </c>
      <c r="O121" s="420"/>
      <c r="P121" s="153">
        <f>SUM(Q121:T121)</f>
        <v>28503175.3</v>
      </c>
      <c r="Q121" s="153">
        <f t="shared" si="59"/>
        <v>0</v>
      </c>
      <c r="R121" s="153">
        <f t="shared" si="59"/>
        <v>0</v>
      </c>
      <c r="S121" s="153">
        <f t="shared" si="59"/>
        <v>25010465.3</v>
      </c>
      <c r="T121" s="153">
        <f t="shared" si="59"/>
        <v>3492710</v>
      </c>
      <c r="U121" s="425"/>
      <c r="V121" s="427"/>
    </row>
    <row r="122" spans="1:22" s="109" customFormat="1" ht="12.75" customHeight="1">
      <c r="A122" s="432" t="s">
        <v>436</v>
      </c>
      <c r="B122" s="375" t="s">
        <v>472</v>
      </c>
      <c r="C122" s="106" t="s">
        <v>4</v>
      </c>
      <c r="D122" s="108">
        <f t="shared" si="56"/>
        <v>85809525.9</v>
      </c>
      <c r="E122" s="108">
        <f>SUM(E123:E125)</f>
        <v>0</v>
      </c>
      <c r="F122" s="108">
        <f>SUM(F123:F125)</f>
        <v>0</v>
      </c>
      <c r="G122" s="108">
        <f>SUM(G123:G125)</f>
        <v>75331395.9</v>
      </c>
      <c r="H122" s="108">
        <f>SUM(H123:H125)</f>
        <v>10478130</v>
      </c>
      <c r="I122" s="378"/>
      <c r="J122" s="108">
        <f>SUM(K122:N122)</f>
        <v>-21.09</v>
      </c>
      <c r="K122" s="108">
        <f>SUM(K123:K125)</f>
        <v>0</v>
      </c>
      <c r="L122" s="108">
        <f>SUM(L123:L125)</f>
        <v>0</v>
      </c>
      <c r="M122" s="108">
        <f>SUM(M123:M125)</f>
        <v>-21.09</v>
      </c>
      <c r="N122" s="108">
        <f>SUM(N123:N125)</f>
        <v>0</v>
      </c>
      <c r="O122" s="375" t="s">
        <v>472</v>
      </c>
      <c r="P122" s="108">
        <f>SUM(Q122:T122)</f>
        <v>85809504.81</v>
      </c>
      <c r="Q122" s="108">
        <f>SUM(Q123:Q125)</f>
        <v>0</v>
      </c>
      <c r="R122" s="108">
        <f>SUM(R123:R125)</f>
        <v>0</v>
      </c>
      <c r="S122" s="108">
        <f>SUM(S123:S125)</f>
        <v>75331374.81</v>
      </c>
      <c r="T122" s="108">
        <f>SUM(T123:T125)</f>
        <v>10478130</v>
      </c>
      <c r="U122" s="378"/>
      <c r="V122" s="372" t="s">
        <v>434</v>
      </c>
    </row>
    <row r="123" spans="1:22" ht="12.75">
      <c r="A123" s="374"/>
      <c r="B123" s="376"/>
      <c r="C123" s="105">
        <v>2021</v>
      </c>
      <c r="D123" s="110">
        <f t="shared" si="56"/>
        <v>28803175.3</v>
      </c>
      <c r="E123" s="110">
        <v>0</v>
      </c>
      <c r="F123" s="110">
        <v>0</v>
      </c>
      <c r="G123" s="110">
        <v>25310465.3</v>
      </c>
      <c r="H123" s="110">
        <v>3492710</v>
      </c>
      <c r="I123" s="379"/>
      <c r="J123" s="110">
        <f>SUM(K123:N123)</f>
        <v>-21.09</v>
      </c>
      <c r="K123" s="110">
        <v>0</v>
      </c>
      <c r="L123" s="110">
        <v>0</v>
      </c>
      <c r="M123" s="110">
        <v>-21.09</v>
      </c>
      <c r="N123" s="110">
        <v>0</v>
      </c>
      <c r="O123" s="376"/>
      <c r="P123" s="110">
        <f>SUM(Q123:T123)</f>
        <v>28803154.21</v>
      </c>
      <c r="Q123" s="110">
        <f>E123+K123</f>
        <v>0</v>
      </c>
      <c r="R123" s="110">
        <f aca="true" t="shared" si="60" ref="R123:T125">F123+L123</f>
        <v>0</v>
      </c>
      <c r="S123" s="110">
        <f t="shared" si="60"/>
        <v>25310444.21</v>
      </c>
      <c r="T123" s="110">
        <f t="shared" si="60"/>
        <v>3492710</v>
      </c>
      <c r="U123" s="379"/>
      <c r="V123" s="373"/>
    </row>
    <row r="124" spans="1:22" ht="12.75">
      <c r="A124" s="374"/>
      <c r="B124" s="376"/>
      <c r="C124" s="105">
        <v>2022</v>
      </c>
      <c r="D124" s="110">
        <f t="shared" si="56"/>
        <v>28503175.3</v>
      </c>
      <c r="E124" s="110">
        <v>0</v>
      </c>
      <c r="F124" s="110">
        <v>0</v>
      </c>
      <c r="G124" s="110">
        <v>25010465.3</v>
      </c>
      <c r="H124" s="110">
        <v>3492710</v>
      </c>
      <c r="I124" s="379"/>
      <c r="J124" s="110">
        <f>SUM(K124:N124)</f>
        <v>0</v>
      </c>
      <c r="K124" s="110">
        <v>0</v>
      </c>
      <c r="L124" s="110">
        <v>0</v>
      </c>
      <c r="M124" s="110">
        <v>0</v>
      </c>
      <c r="N124" s="110">
        <v>0</v>
      </c>
      <c r="O124" s="376"/>
      <c r="P124" s="110">
        <f>SUM(Q124:T124)</f>
        <v>28503175.3</v>
      </c>
      <c r="Q124" s="110">
        <f>E124+K124</f>
        <v>0</v>
      </c>
      <c r="R124" s="110">
        <f t="shared" si="60"/>
        <v>0</v>
      </c>
      <c r="S124" s="110">
        <f t="shared" si="60"/>
        <v>25010465.3</v>
      </c>
      <c r="T124" s="110">
        <f t="shared" si="60"/>
        <v>3492710</v>
      </c>
      <c r="U124" s="379"/>
      <c r="V124" s="373"/>
    </row>
    <row r="125" spans="1:22" ht="12.75">
      <c r="A125" s="374"/>
      <c r="B125" s="377"/>
      <c r="C125" s="105">
        <v>2023</v>
      </c>
      <c r="D125" s="110">
        <f t="shared" si="56"/>
        <v>28503175.3</v>
      </c>
      <c r="E125" s="110">
        <v>0</v>
      </c>
      <c r="F125" s="110">
        <v>0</v>
      </c>
      <c r="G125" s="110">
        <v>25010465.3</v>
      </c>
      <c r="H125" s="110">
        <v>3492710</v>
      </c>
      <c r="I125" s="380"/>
      <c r="J125" s="110">
        <f>SUM(K125:N125)</f>
        <v>0</v>
      </c>
      <c r="K125" s="110">
        <v>0</v>
      </c>
      <c r="L125" s="110">
        <v>0</v>
      </c>
      <c r="M125" s="110">
        <v>0</v>
      </c>
      <c r="N125" s="110">
        <v>0</v>
      </c>
      <c r="O125" s="377"/>
      <c r="P125" s="110">
        <f>SUM(Q125:T125)</f>
        <v>28503175.3</v>
      </c>
      <c r="Q125" s="110">
        <f>E125+K125</f>
        <v>0</v>
      </c>
      <c r="R125" s="110">
        <f t="shared" si="60"/>
        <v>0</v>
      </c>
      <c r="S125" s="110">
        <f t="shared" si="60"/>
        <v>25010465.3</v>
      </c>
      <c r="T125" s="110">
        <f t="shared" si="60"/>
        <v>3492710</v>
      </c>
      <c r="U125" s="380"/>
      <c r="V125" s="373"/>
    </row>
    <row r="126" spans="1:22" s="109" customFormat="1" ht="12.75" customHeight="1" hidden="1">
      <c r="A126" s="432" t="s">
        <v>369</v>
      </c>
      <c r="B126" s="375" t="s">
        <v>468</v>
      </c>
      <c r="C126" s="106" t="s">
        <v>4</v>
      </c>
      <c r="D126" s="108">
        <f aca="true" t="shared" si="61" ref="D126:D182">SUM(E126:H126)</f>
        <v>169281368.43</v>
      </c>
      <c r="E126" s="108">
        <f>SUM(E127:E129)</f>
        <v>6997778.37</v>
      </c>
      <c r="F126" s="108">
        <f>SUM(F127:F129)</f>
        <v>0</v>
      </c>
      <c r="G126" s="108">
        <f>SUM(G127:G129)</f>
        <v>162283590.06</v>
      </c>
      <c r="H126" s="108">
        <f>SUM(H127:H129)</f>
        <v>0</v>
      </c>
      <c r="I126" s="378"/>
      <c r="J126" s="108">
        <f aca="true" t="shared" si="62" ref="J126:J189">SUM(K126:N126)</f>
        <v>0</v>
      </c>
      <c r="K126" s="108">
        <f>SUM(K127:K129)</f>
        <v>0</v>
      </c>
      <c r="L126" s="108">
        <f>SUM(L127:L129)</f>
        <v>0</v>
      </c>
      <c r="M126" s="108">
        <f>SUM(M127:M129)</f>
        <v>0</v>
      </c>
      <c r="N126" s="108">
        <f>SUM(N127:N129)</f>
        <v>0</v>
      </c>
      <c r="O126" s="375" t="s">
        <v>468</v>
      </c>
      <c r="P126" s="108">
        <f aca="true" t="shared" si="63" ref="P126:P189">SUM(Q126:T126)</f>
        <v>169281368.43</v>
      </c>
      <c r="Q126" s="108">
        <f>SUM(Q127:Q129)</f>
        <v>6997778.37</v>
      </c>
      <c r="R126" s="108">
        <f>SUM(R127:R129)</f>
        <v>0</v>
      </c>
      <c r="S126" s="108">
        <f>SUM(S127:S129)</f>
        <v>162283590.06</v>
      </c>
      <c r="T126" s="108">
        <f>SUM(T127:T129)</f>
        <v>0</v>
      </c>
      <c r="U126" s="378"/>
      <c r="V126" s="372"/>
    </row>
    <row r="127" spans="1:22" ht="12.75" hidden="1">
      <c r="A127" s="374"/>
      <c r="B127" s="376"/>
      <c r="C127" s="105">
        <v>2021</v>
      </c>
      <c r="D127" s="110">
        <f t="shared" si="61"/>
        <v>56427122.81</v>
      </c>
      <c r="E127" s="110">
        <v>2332592.79</v>
      </c>
      <c r="F127" s="110">
        <v>0</v>
      </c>
      <c r="G127" s="110">
        <v>54094530.02</v>
      </c>
      <c r="H127" s="110">
        <v>0</v>
      </c>
      <c r="I127" s="379"/>
      <c r="J127" s="110">
        <f t="shared" si="62"/>
        <v>0</v>
      </c>
      <c r="K127" s="110">
        <v>0</v>
      </c>
      <c r="L127" s="110">
        <v>0</v>
      </c>
      <c r="M127" s="110">
        <v>0</v>
      </c>
      <c r="N127" s="110">
        <v>0</v>
      </c>
      <c r="O127" s="376"/>
      <c r="P127" s="110">
        <f t="shared" si="63"/>
        <v>56427122.81</v>
      </c>
      <c r="Q127" s="110">
        <f>E127+K127</f>
        <v>2332592.79</v>
      </c>
      <c r="R127" s="110">
        <f aca="true" t="shared" si="64" ref="R127:T129">F127+L127</f>
        <v>0</v>
      </c>
      <c r="S127" s="110">
        <f t="shared" si="64"/>
        <v>54094530.02</v>
      </c>
      <c r="T127" s="110">
        <f t="shared" si="64"/>
        <v>0</v>
      </c>
      <c r="U127" s="379"/>
      <c r="V127" s="373"/>
    </row>
    <row r="128" spans="1:22" ht="12.75" hidden="1">
      <c r="A128" s="374"/>
      <c r="B128" s="376"/>
      <c r="C128" s="105">
        <v>2022</v>
      </c>
      <c r="D128" s="110">
        <f t="shared" si="61"/>
        <v>56427122.81</v>
      </c>
      <c r="E128" s="110">
        <v>2332592.79</v>
      </c>
      <c r="F128" s="110">
        <v>0</v>
      </c>
      <c r="G128" s="110">
        <v>54094530.02</v>
      </c>
      <c r="H128" s="110">
        <v>0</v>
      </c>
      <c r="I128" s="379"/>
      <c r="J128" s="110">
        <f t="shared" si="62"/>
        <v>0</v>
      </c>
      <c r="K128" s="110">
        <v>0</v>
      </c>
      <c r="L128" s="110">
        <v>0</v>
      </c>
      <c r="M128" s="110">
        <v>0</v>
      </c>
      <c r="N128" s="110">
        <v>0</v>
      </c>
      <c r="O128" s="376"/>
      <c r="P128" s="110">
        <f t="shared" si="63"/>
        <v>56427122.81</v>
      </c>
      <c r="Q128" s="110">
        <f>E128+K128</f>
        <v>2332592.79</v>
      </c>
      <c r="R128" s="110">
        <f t="shared" si="64"/>
        <v>0</v>
      </c>
      <c r="S128" s="110">
        <f t="shared" si="64"/>
        <v>54094530.02</v>
      </c>
      <c r="T128" s="110">
        <f t="shared" si="64"/>
        <v>0</v>
      </c>
      <c r="U128" s="379"/>
      <c r="V128" s="373"/>
    </row>
    <row r="129" spans="1:22" ht="12.75" hidden="1">
      <c r="A129" s="374"/>
      <c r="B129" s="377"/>
      <c r="C129" s="105">
        <v>2023</v>
      </c>
      <c r="D129" s="110">
        <f t="shared" si="61"/>
        <v>56427122.81</v>
      </c>
      <c r="E129" s="110">
        <v>2332592.79</v>
      </c>
      <c r="F129" s="110">
        <v>0</v>
      </c>
      <c r="G129" s="110">
        <v>54094530.02</v>
      </c>
      <c r="H129" s="110">
        <v>0</v>
      </c>
      <c r="I129" s="380"/>
      <c r="J129" s="110">
        <f t="shared" si="62"/>
        <v>0</v>
      </c>
      <c r="K129" s="110">
        <v>0</v>
      </c>
      <c r="L129" s="110">
        <v>0</v>
      </c>
      <c r="M129" s="110">
        <v>0</v>
      </c>
      <c r="N129" s="110">
        <v>0</v>
      </c>
      <c r="O129" s="377"/>
      <c r="P129" s="110">
        <f t="shared" si="63"/>
        <v>56427122.81</v>
      </c>
      <c r="Q129" s="110">
        <f>E129+K129</f>
        <v>2332592.79</v>
      </c>
      <c r="R129" s="110">
        <f t="shared" si="64"/>
        <v>0</v>
      </c>
      <c r="S129" s="110">
        <f t="shared" si="64"/>
        <v>54094530.02</v>
      </c>
      <c r="T129" s="110">
        <f t="shared" si="64"/>
        <v>0</v>
      </c>
      <c r="U129" s="380"/>
      <c r="V129" s="373"/>
    </row>
    <row r="130" spans="1:22" s="109" customFormat="1" ht="12.75" customHeight="1" hidden="1">
      <c r="A130" s="432" t="s">
        <v>370</v>
      </c>
      <c r="B130" s="375" t="s">
        <v>451</v>
      </c>
      <c r="C130" s="106" t="s">
        <v>4</v>
      </c>
      <c r="D130" s="108">
        <f t="shared" si="61"/>
        <v>8028142.68</v>
      </c>
      <c r="E130" s="108">
        <f>SUM(E131:E133)</f>
        <v>4592140.9799999995</v>
      </c>
      <c r="F130" s="108">
        <f>SUM(F131:F133)</f>
        <v>0</v>
      </c>
      <c r="G130" s="108">
        <f>SUM(G131:G133)</f>
        <v>3436001.6999999997</v>
      </c>
      <c r="H130" s="108">
        <f>SUM(H131:H133)</f>
        <v>0</v>
      </c>
      <c r="I130" s="378"/>
      <c r="J130" s="108">
        <f t="shared" si="62"/>
        <v>0</v>
      </c>
      <c r="K130" s="108">
        <f>SUM(K131:K133)</f>
        <v>0</v>
      </c>
      <c r="L130" s="108">
        <f>SUM(L131:L133)</f>
        <v>0</v>
      </c>
      <c r="M130" s="108">
        <f>SUM(M131:M133)</f>
        <v>0</v>
      </c>
      <c r="N130" s="108">
        <f>SUM(N131:N133)</f>
        <v>0</v>
      </c>
      <c r="O130" s="375" t="s">
        <v>451</v>
      </c>
      <c r="P130" s="108">
        <f t="shared" si="63"/>
        <v>8028142.68</v>
      </c>
      <c r="Q130" s="108">
        <f>SUM(Q131:Q133)</f>
        <v>4592140.9799999995</v>
      </c>
      <c r="R130" s="108">
        <f>SUM(R131:R133)</f>
        <v>0</v>
      </c>
      <c r="S130" s="108">
        <f>SUM(S131:S133)</f>
        <v>3436001.6999999997</v>
      </c>
      <c r="T130" s="108">
        <f>SUM(T131:T133)</f>
        <v>0</v>
      </c>
      <c r="U130" s="378"/>
      <c r="V130" s="372"/>
    </row>
    <row r="131" spans="1:22" ht="12.75" hidden="1">
      <c r="A131" s="374"/>
      <c r="B131" s="376"/>
      <c r="C131" s="105">
        <v>2021</v>
      </c>
      <c r="D131" s="110">
        <f t="shared" si="61"/>
        <v>2676047.5599999996</v>
      </c>
      <c r="E131" s="110">
        <v>1530713.66</v>
      </c>
      <c r="F131" s="110">
        <v>0</v>
      </c>
      <c r="G131" s="110">
        <v>1145333.9</v>
      </c>
      <c r="H131" s="110">
        <v>0</v>
      </c>
      <c r="I131" s="379"/>
      <c r="J131" s="110">
        <f t="shared" si="62"/>
        <v>0</v>
      </c>
      <c r="K131" s="110">
        <v>0</v>
      </c>
      <c r="L131" s="110">
        <v>0</v>
      </c>
      <c r="M131" s="110">
        <v>0</v>
      </c>
      <c r="N131" s="110">
        <v>0</v>
      </c>
      <c r="O131" s="376"/>
      <c r="P131" s="110">
        <f t="shared" si="63"/>
        <v>2676047.5599999996</v>
      </c>
      <c r="Q131" s="110">
        <f>E131+K131</f>
        <v>1530713.66</v>
      </c>
      <c r="R131" s="110">
        <f aca="true" t="shared" si="65" ref="R131:T133">F131+L131</f>
        <v>0</v>
      </c>
      <c r="S131" s="110">
        <f t="shared" si="65"/>
        <v>1145333.9</v>
      </c>
      <c r="T131" s="110">
        <f t="shared" si="65"/>
        <v>0</v>
      </c>
      <c r="U131" s="379"/>
      <c r="V131" s="373"/>
    </row>
    <row r="132" spans="1:22" ht="12.75" hidden="1">
      <c r="A132" s="374"/>
      <c r="B132" s="376"/>
      <c r="C132" s="105">
        <v>2022</v>
      </c>
      <c r="D132" s="110">
        <f t="shared" si="61"/>
        <v>2676047.5599999996</v>
      </c>
      <c r="E132" s="110">
        <v>1530713.66</v>
      </c>
      <c r="F132" s="110">
        <v>0</v>
      </c>
      <c r="G132" s="110">
        <v>1145333.9</v>
      </c>
      <c r="H132" s="110">
        <v>0</v>
      </c>
      <c r="I132" s="379"/>
      <c r="J132" s="110">
        <f t="shared" si="62"/>
        <v>0</v>
      </c>
      <c r="K132" s="110">
        <v>0</v>
      </c>
      <c r="L132" s="110">
        <v>0</v>
      </c>
      <c r="M132" s="110">
        <v>0</v>
      </c>
      <c r="N132" s="110">
        <v>0</v>
      </c>
      <c r="O132" s="376"/>
      <c r="P132" s="110">
        <f t="shared" si="63"/>
        <v>2676047.5599999996</v>
      </c>
      <c r="Q132" s="110">
        <f>E132+K132</f>
        <v>1530713.66</v>
      </c>
      <c r="R132" s="110">
        <f t="shared" si="65"/>
        <v>0</v>
      </c>
      <c r="S132" s="110">
        <f t="shared" si="65"/>
        <v>1145333.9</v>
      </c>
      <c r="T132" s="110">
        <f t="shared" si="65"/>
        <v>0</v>
      </c>
      <c r="U132" s="379"/>
      <c r="V132" s="373"/>
    </row>
    <row r="133" spans="1:22" ht="12.75" hidden="1">
      <c r="A133" s="374"/>
      <c r="B133" s="377"/>
      <c r="C133" s="105">
        <v>2023</v>
      </c>
      <c r="D133" s="110">
        <f t="shared" si="61"/>
        <v>2676047.5599999996</v>
      </c>
      <c r="E133" s="110">
        <v>1530713.66</v>
      </c>
      <c r="F133" s="110">
        <v>0</v>
      </c>
      <c r="G133" s="110">
        <v>1145333.9</v>
      </c>
      <c r="H133" s="110">
        <v>0</v>
      </c>
      <c r="I133" s="380"/>
      <c r="J133" s="110">
        <f t="shared" si="62"/>
        <v>0</v>
      </c>
      <c r="K133" s="110">
        <v>0</v>
      </c>
      <c r="L133" s="110">
        <v>0</v>
      </c>
      <c r="M133" s="110">
        <v>0</v>
      </c>
      <c r="N133" s="110">
        <v>0</v>
      </c>
      <c r="O133" s="377"/>
      <c r="P133" s="110">
        <f t="shared" si="63"/>
        <v>2676047.5599999996</v>
      </c>
      <c r="Q133" s="110">
        <f>E133+K133</f>
        <v>1530713.66</v>
      </c>
      <c r="R133" s="110">
        <f t="shared" si="65"/>
        <v>0</v>
      </c>
      <c r="S133" s="110">
        <f t="shared" si="65"/>
        <v>1145333.9</v>
      </c>
      <c r="T133" s="110">
        <f t="shared" si="65"/>
        <v>0</v>
      </c>
      <c r="U133" s="380"/>
      <c r="V133" s="373"/>
    </row>
    <row r="134" spans="1:22" s="109" customFormat="1" ht="12.75" customHeight="1" hidden="1">
      <c r="A134" s="432" t="s">
        <v>371</v>
      </c>
      <c r="B134" s="375" t="s">
        <v>469</v>
      </c>
      <c r="C134" s="106" t="s">
        <v>4</v>
      </c>
      <c r="D134" s="108">
        <f t="shared" si="61"/>
        <v>0</v>
      </c>
      <c r="E134" s="108">
        <v>0</v>
      </c>
      <c r="F134" s="108">
        <v>0</v>
      </c>
      <c r="G134" s="108">
        <v>0</v>
      </c>
      <c r="H134" s="108">
        <v>0</v>
      </c>
      <c r="I134" s="378"/>
      <c r="J134" s="108">
        <f t="shared" si="62"/>
        <v>0</v>
      </c>
      <c r="K134" s="108">
        <f>SUM(K135:K137)</f>
        <v>0</v>
      </c>
      <c r="L134" s="108">
        <f>SUM(L135:L137)</f>
        <v>0</v>
      </c>
      <c r="M134" s="108">
        <f>SUM(M135:M137)</f>
        <v>0</v>
      </c>
      <c r="N134" s="108">
        <f>SUM(N135:N137)</f>
        <v>0</v>
      </c>
      <c r="O134" s="375" t="s">
        <v>469</v>
      </c>
      <c r="P134" s="108">
        <f t="shared" si="63"/>
        <v>0</v>
      </c>
      <c r="Q134" s="108">
        <f>SUM(Q135:Q137)</f>
        <v>0</v>
      </c>
      <c r="R134" s="108">
        <f>SUM(R135:R137)</f>
        <v>0</v>
      </c>
      <c r="S134" s="108">
        <f>SUM(S135:S137)</f>
        <v>0</v>
      </c>
      <c r="T134" s="108">
        <f>SUM(T135:T137)</f>
        <v>0</v>
      </c>
      <c r="U134" s="378"/>
      <c r="V134" s="372"/>
    </row>
    <row r="135" spans="1:22" ht="12.75" hidden="1">
      <c r="A135" s="374"/>
      <c r="B135" s="376"/>
      <c r="C135" s="105">
        <v>2021</v>
      </c>
      <c r="D135" s="110">
        <f t="shared" si="61"/>
        <v>0</v>
      </c>
      <c r="E135" s="110">
        <v>0</v>
      </c>
      <c r="F135" s="110">
        <v>0</v>
      </c>
      <c r="G135" s="110">
        <v>0</v>
      </c>
      <c r="H135" s="110">
        <v>0</v>
      </c>
      <c r="I135" s="379"/>
      <c r="J135" s="110">
        <f t="shared" si="62"/>
        <v>0</v>
      </c>
      <c r="K135" s="110">
        <v>0</v>
      </c>
      <c r="L135" s="110">
        <v>0</v>
      </c>
      <c r="M135" s="110">
        <v>0</v>
      </c>
      <c r="N135" s="110">
        <v>0</v>
      </c>
      <c r="O135" s="376"/>
      <c r="P135" s="110">
        <f t="shared" si="63"/>
        <v>0</v>
      </c>
      <c r="Q135" s="110">
        <f>E135+K135</f>
        <v>0</v>
      </c>
      <c r="R135" s="110">
        <f aca="true" t="shared" si="66" ref="R135:T137">F135+L135</f>
        <v>0</v>
      </c>
      <c r="S135" s="110">
        <f t="shared" si="66"/>
        <v>0</v>
      </c>
      <c r="T135" s="110">
        <f t="shared" si="66"/>
        <v>0</v>
      </c>
      <c r="U135" s="379"/>
      <c r="V135" s="373"/>
    </row>
    <row r="136" spans="1:22" ht="12.75" hidden="1">
      <c r="A136" s="374"/>
      <c r="B136" s="376"/>
      <c r="C136" s="105">
        <v>2022</v>
      </c>
      <c r="D136" s="110">
        <f t="shared" si="61"/>
        <v>0</v>
      </c>
      <c r="E136" s="110">
        <v>0</v>
      </c>
      <c r="F136" s="110">
        <v>0</v>
      </c>
      <c r="G136" s="110">
        <v>0</v>
      </c>
      <c r="H136" s="110">
        <v>0</v>
      </c>
      <c r="I136" s="379"/>
      <c r="J136" s="110">
        <f t="shared" si="62"/>
        <v>0</v>
      </c>
      <c r="K136" s="110">
        <v>0</v>
      </c>
      <c r="L136" s="110">
        <v>0</v>
      </c>
      <c r="M136" s="110">
        <v>0</v>
      </c>
      <c r="N136" s="110">
        <v>0</v>
      </c>
      <c r="O136" s="376"/>
      <c r="P136" s="110">
        <f t="shared" si="63"/>
        <v>0</v>
      </c>
      <c r="Q136" s="110">
        <f>E136+K136</f>
        <v>0</v>
      </c>
      <c r="R136" s="110">
        <f t="shared" si="66"/>
        <v>0</v>
      </c>
      <c r="S136" s="110">
        <f t="shared" si="66"/>
        <v>0</v>
      </c>
      <c r="T136" s="110">
        <f t="shared" si="66"/>
        <v>0</v>
      </c>
      <c r="U136" s="379"/>
      <c r="V136" s="373"/>
    </row>
    <row r="137" spans="1:22" ht="12.75" hidden="1">
      <c r="A137" s="374"/>
      <c r="B137" s="377"/>
      <c r="C137" s="105">
        <v>2023</v>
      </c>
      <c r="D137" s="110">
        <f t="shared" si="61"/>
        <v>0</v>
      </c>
      <c r="E137" s="110">
        <v>0</v>
      </c>
      <c r="F137" s="110">
        <v>0</v>
      </c>
      <c r="G137" s="110">
        <v>0</v>
      </c>
      <c r="H137" s="110">
        <v>0</v>
      </c>
      <c r="I137" s="380"/>
      <c r="J137" s="110">
        <f t="shared" si="62"/>
        <v>0</v>
      </c>
      <c r="K137" s="110">
        <v>0</v>
      </c>
      <c r="L137" s="110">
        <v>0</v>
      </c>
      <c r="M137" s="110">
        <v>0</v>
      </c>
      <c r="N137" s="110">
        <v>0</v>
      </c>
      <c r="O137" s="377"/>
      <c r="P137" s="110">
        <f t="shared" si="63"/>
        <v>0</v>
      </c>
      <c r="Q137" s="110">
        <f>E137+K137</f>
        <v>0</v>
      </c>
      <c r="R137" s="110">
        <f t="shared" si="66"/>
        <v>0</v>
      </c>
      <c r="S137" s="110">
        <f t="shared" si="66"/>
        <v>0</v>
      </c>
      <c r="T137" s="110">
        <f t="shared" si="66"/>
        <v>0</v>
      </c>
      <c r="U137" s="380"/>
      <c r="V137" s="373"/>
    </row>
    <row r="138" spans="1:22" s="109" customFormat="1" ht="12.75" customHeight="1" hidden="1">
      <c r="A138" s="432" t="s">
        <v>372</v>
      </c>
      <c r="B138" s="375" t="s">
        <v>471</v>
      </c>
      <c r="C138" s="106" t="s">
        <v>4</v>
      </c>
      <c r="D138" s="108">
        <f t="shared" si="61"/>
        <v>0</v>
      </c>
      <c r="E138" s="108">
        <v>0</v>
      </c>
      <c r="F138" s="108">
        <v>0</v>
      </c>
      <c r="G138" s="108">
        <v>0</v>
      </c>
      <c r="H138" s="108">
        <v>0</v>
      </c>
      <c r="I138" s="378"/>
      <c r="J138" s="108">
        <f t="shared" si="62"/>
        <v>0</v>
      </c>
      <c r="K138" s="108">
        <f>SUM(K139:K141)</f>
        <v>0</v>
      </c>
      <c r="L138" s="108">
        <f>SUM(L139:L141)</f>
        <v>0</v>
      </c>
      <c r="M138" s="108">
        <f>SUM(M139:M141)</f>
        <v>0</v>
      </c>
      <c r="N138" s="108">
        <f>SUM(N139:N141)</f>
        <v>0</v>
      </c>
      <c r="O138" s="375" t="s">
        <v>471</v>
      </c>
      <c r="P138" s="108">
        <f t="shared" si="63"/>
        <v>0</v>
      </c>
      <c r="Q138" s="108">
        <f>SUM(Q139:Q141)</f>
        <v>0</v>
      </c>
      <c r="R138" s="108">
        <f>SUM(R139:R141)</f>
        <v>0</v>
      </c>
      <c r="S138" s="108">
        <f>SUM(S139:S141)</f>
        <v>0</v>
      </c>
      <c r="T138" s="108">
        <f>SUM(T139:T141)</f>
        <v>0</v>
      </c>
      <c r="U138" s="378"/>
      <c r="V138" s="372"/>
    </row>
    <row r="139" spans="1:22" ht="12.75" hidden="1">
      <c r="A139" s="374"/>
      <c r="B139" s="376"/>
      <c r="C139" s="105">
        <v>2021</v>
      </c>
      <c r="D139" s="110">
        <f t="shared" si="61"/>
        <v>0</v>
      </c>
      <c r="E139" s="110">
        <v>0</v>
      </c>
      <c r="F139" s="110">
        <v>0</v>
      </c>
      <c r="G139" s="110">
        <v>0</v>
      </c>
      <c r="H139" s="110">
        <v>0</v>
      </c>
      <c r="I139" s="379"/>
      <c r="J139" s="110">
        <f t="shared" si="62"/>
        <v>0</v>
      </c>
      <c r="K139" s="110">
        <v>0</v>
      </c>
      <c r="L139" s="110">
        <v>0</v>
      </c>
      <c r="M139" s="110">
        <v>0</v>
      </c>
      <c r="N139" s="110">
        <v>0</v>
      </c>
      <c r="O139" s="376"/>
      <c r="P139" s="110">
        <f t="shared" si="63"/>
        <v>0</v>
      </c>
      <c r="Q139" s="110">
        <f>E139+K139</f>
        <v>0</v>
      </c>
      <c r="R139" s="110">
        <f aca="true" t="shared" si="67" ref="R139:T141">F139+L139</f>
        <v>0</v>
      </c>
      <c r="S139" s="110">
        <f t="shared" si="67"/>
        <v>0</v>
      </c>
      <c r="T139" s="110">
        <f t="shared" si="67"/>
        <v>0</v>
      </c>
      <c r="U139" s="379"/>
      <c r="V139" s="373"/>
    </row>
    <row r="140" spans="1:22" ht="12.75" hidden="1">
      <c r="A140" s="374"/>
      <c r="B140" s="376"/>
      <c r="C140" s="105">
        <v>2022</v>
      </c>
      <c r="D140" s="110">
        <f t="shared" si="61"/>
        <v>0</v>
      </c>
      <c r="E140" s="110">
        <v>0</v>
      </c>
      <c r="F140" s="110">
        <v>0</v>
      </c>
      <c r="G140" s="110">
        <v>0</v>
      </c>
      <c r="H140" s="110">
        <v>0</v>
      </c>
      <c r="I140" s="379"/>
      <c r="J140" s="110">
        <f t="shared" si="62"/>
        <v>0</v>
      </c>
      <c r="K140" s="110">
        <v>0</v>
      </c>
      <c r="L140" s="110">
        <v>0</v>
      </c>
      <c r="M140" s="110">
        <v>0</v>
      </c>
      <c r="N140" s="110">
        <v>0</v>
      </c>
      <c r="O140" s="376"/>
      <c r="P140" s="110">
        <f t="shared" si="63"/>
        <v>0</v>
      </c>
      <c r="Q140" s="110">
        <f>E140+K140</f>
        <v>0</v>
      </c>
      <c r="R140" s="110">
        <f t="shared" si="67"/>
        <v>0</v>
      </c>
      <c r="S140" s="110">
        <f t="shared" si="67"/>
        <v>0</v>
      </c>
      <c r="T140" s="110">
        <f t="shared" si="67"/>
        <v>0</v>
      </c>
      <c r="U140" s="379"/>
      <c r="V140" s="373"/>
    </row>
    <row r="141" spans="1:22" ht="12.75" hidden="1">
      <c r="A141" s="374"/>
      <c r="B141" s="377"/>
      <c r="C141" s="105">
        <v>2023</v>
      </c>
      <c r="D141" s="110">
        <f t="shared" si="61"/>
        <v>0</v>
      </c>
      <c r="E141" s="110">
        <v>0</v>
      </c>
      <c r="F141" s="110">
        <v>0</v>
      </c>
      <c r="G141" s="110">
        <v>0</v>
      </c>
      <c r="H141" s="110">
        <v>0</v>
      </c>
      <c r="I141" s="380"/>
      <c r="J141" s="110">
        <f t="shared" si="62"/>
        <v>0</v>
      </c>
      <c r="K141" s="110">
        <v>0</v>
      </c>
      <c r="L141" s="110">
        <v>0</v>
      </c>
      <c r="M141" s="110">
        <v>0</v>
      </c>
      <c r="N141" s="110">
        <v>0</v>
      </c>
      <c r="O141" s="377"/>
      <c r="P141" s="110">
        <f t="shared" si="63"/>
        <v>0</v>
      </c>
      <c r="Q141" s="110">
        <f>E141+K141</f>
        <v>0</v>
      </c>
      <c r="R141" s="110">
        <f t="shared" si="67"/>
        <v>0</v>
      </c>
      <c r="S141" s="110">
        <f t="shared" si="67"/>
        <v>0</v>
      </c>
      <c r="T141" s="110">
        <f t="shared" si="67"/>
        <v>0</v>
      </c>
      <c r="U141" s="380"/>
      <c r="V141" s="373"/>
    </row>
    <row r="142" spans="1:22" s="151" customFormat="1" ht="12.75" customHeight="1" hidden="1">
      <c r="A142" s="417" t="s">
        <v>473</v>
      </c>
      <c r="B142" s="418" t="s">
        <v>184</v>
      </c>
      <c r="C142" s="149" t="s">
        <v>4</v>
      </c>
      <c r="D142" s="150">
        <f t="shared" si="61"/>
        <v>5000000</v>
      </c>
      <c r="E142" s="150">
        <f>SUM(E143:E145)</f>
        <v>0</v>
      </c>
      <c r="F142" s="150">
        <f>SUM(F143:F145)</f>
        <v>0</v>
      </c>
      <c r="G142" s="150">
        <f>SUM(G143:G145)</f>
        <v>5000000</v>
      </c>
      <c r="H142" s="150">
        <f>SUM(H143:H145)</f>
        <v>0</v>
      </c>
      <c r="I142" s="421"/>
      <c r="J142" s="150">
        <f t="shared" si="62"/>
        <v>0</v>
      </c>
      <c r="K142" s="150">
        <f>SUM(K143:K145)</f>
        <v>0</v>
      </c>
      <c r="L142" s="150">
        <f>SUM(L143:L145)</f>
        <v>0</v>
      </c>
      <c r="M142" s="150">
        <f>SUM(M143:M145)</f>
        <v>0</v>
      </c>
      <c r="N142" s="150">
        <f>SUM(N143:N145)</f>
        <v>0</v>
      </c>
      <c r="O142" s="418" t="s">
        <v>184</v>
      </c>
      <c r="P142" s="150">
        <f t="shared" si="63"/>
        <v>0</v>
      </c>
      <c r="Q142" s="150">
        <f>SUM(Q143:Q145)</f>
        <v>0</v>
      </c>
      <c r="R142" s="150">
        <f>SUM(R143:R145)</f>
        <v>0</v>
      </c>
      <c r="S142" s="150">
        <f>SUM(S143:S145)</f>
        <v>0</v>
      </c>
      <c r="T142" s="150">
        <f>SUM(T143:T145)</f>
        <v>0</v>
      </c>
      <c r="U142" s="424" t="s">
        <v>121</v>
      </c>
      <c r="V142" s="426" t="s">
        <v>121</v>
      </c>
    </row>
    <row r="143" spans="1:22" s="154" customFormat="1" ht="12.75" hidden="1">
      <c r="A143" s="417"/>
      <c r="B143" s="419"/>
      <c r="C143" s="152">
        <v>2021</v>
      </c>
      <c r="D143" s="153">
        <f t="shared" si="61"/>
        <v>5000000</v>
      </c>
      <c r="E143" s="153">
        <f>E147+E151+E155+E159</f>
        <v>0</v>
      </c>
      <c r="F143" s="153">
        <f>F147+F151+F155+F159</f>
        <v>0</v>
      </c>
      <c r="G143" s="153">
        <f>G147+G151+G155+G159</f>
        <v>5000000</v>
      </c>
      <c r="H143" s="153">
        <f>H147+H151+H155+H159</f>
        <v>0</v>
      </c>
      <c r="I143" s="422"/>
      <c r="J143" s="153">
        <f t="shared" si="62"/>
        <v>0</v>
      </c>
      <c r="K143" s="153">
        <f>K147+K151+K155+K159</f>
        <v>0</v>
      </c>
      <c r="L143" s="153">
        <f>L147+L151+L155+L159</f>
        <v>0</v>
      </c>
      <c r="M143" s="153">
        <f>M147+M151+M155+M159</f>
        <v>0</v>
      </c>
      <c r="N143" s="153">
        <f>N147+N151+N155+N159</f>
        <v>0</v>
      </c>
      <c r="O143" s="419"/>
      <c r="P143" s="153">
        <f t="shared" si="63"/>
        <v>0</v>
      </c>
      <c r="Q143" s="153">
        <f>Q147</f>
        <v>0</v>
      </c>
      <c r="R143" s="153">
        <f>R147</f>
        <v>0</v>
      </c>
      <c r="S143" s="153">
        <f>S147</f>
        <v>0</v>
      </c>
      <c r="T143" s="153">
        <f>T147</f>
        <v>0</v>
      </c>
      <c r="U143" s="425"/>
      <c r="V143" s="427"/>
    </row>
    <row r="144" spans="1:22" s="154" customFormat="1" ht="12.75" hidden="1">
      <c r="A144" s="417"/>
      <c r="B144" s="419"/>
      <c r="C144" s="152">
        <v>2022</v>
      </c>
      <c r="D144" s="153">
        <f t="shared" si="61"/>
        <v>0</v>
      </c>
      <c r="E144" s="153">
        <f aca="true" t="shared" si="68" ref="E144:H145">E148+E152+E156+E160</f>
        <v>0</v>
      </c>
      <c r="F144" s="153">
        <f t="shared" si="68"/>
        <v>0</v>
      </c>
      <c r="G144" s="153">
        <f t="shared" si="68"/>
        <v>0</v>
      </c>
      <c r="H144" s="153">
        <f t="shared" si="68"/>
        <v>0</v>
      </c>
      <c r="I144" s="422"/>
      <c r="J144" s="153">
        <f t="shared" si="62"/>
        <v>0</v>
      </c>
      <c r="K144" s="153">
        <f aca="true" t="shared" si="69" ref="K144:N145">K148+K152+K156+K160</f>
        <v>0</v>
      </c>
      <c r="L144" s="153">
        <f t="shared" si="69"/>
        <v>0</v>
      </c>
      <c r="M144" s="153">
        <f t="shared" si="69"/>
        <v>0</v>
      </c>
      <c r="N144" s="153">
        <f t="shared" si="69"/>
        <v>0</v>
      </c>
      <c r="O144" s="419"/>
      <c r="P144" s="153">
        <f t="shared" si="63"/>
        <v>0</v>
      </c>
      <c r="Q144" s="153">
        <f aca="true" t="shared" si="70" ref="Q144:T145">Q148</f>
        <v>0</v>
      </c>
      <c r="R144" s="153">
        <f t="shared" si="70"/>
        <v>0</v>
      </c>
      <c r="S144" s="153">
        <f t="shared" si="70"/>
        <v>0</v>
      </c>
      <c r="T144" s="153">
        <f t="shared" si="70"/>
        <v>0</v>
      </c>
      <c r="U144" s="425"/>
      <c r="V144" s="427"/>
    </row>
    <row r="145" spans="1:22" s="154" customFormat="1" ht="12.75" hidden="1">
      <c r="A145" s="417"/>
      <c r="B145" s="420"/>
      <c r="C145" s="152">
        <v>2023</v>
      </c>
      <c r="D145" s="153">
        <f t="shared" si="61"/>
        <v>0</v>
      </c>
      <c r="E145" s="153">
        <f t="shared" si="68"/>
        <v>0</v>
      </c>
      <c r="F145" s="153">
        <f t="shared" si="68"/>
        <v>0</v>
      </c>
      <c r="G145" s="153">
        <f t="shared" si="68"/>
        <v>0</v>
      </c>
      <c r="H145" s="153">
        <f t="shared" si="68"/>
        <v>0</v>
      </c>
      <c r="I145" s="423"/>
      <c r="J145" s="153">
        <f t="shared" si="62"/>
        <v>0</v>
      </c>
      <c r="K145" s="153">
        <f t="shared" si="69"/>
        <v>0</v>
      </c>
      <c r="L145" s="153">
        <f t="shared" si="69"/>
        <v>0</v>
      </c>
      <c r="M145" s="153">
        <f t="shared" si="69"/>
        <v>0</v>
      </c>
      <c r="N145" s="153">
        <f t="shared" si="69"/>
        <v>0</v>
      </c>
      <c r="O145" s="420"/>
      <c r="P145" s="153">
        <f t="shared" si="63"/>
        <v>0</v>
      </c>
      <c r="Q145" s="153">
        <f t="shared" si="70"/>
        <v>0</v>
      </c>
      <c r="R145" s="153">
        <f t="shared" si="70"/>
        <v>0</v>
      </c>
      <c r="S145" s="153">
        <f t="shared" si="70"/>
        <v>0</v>
      </c>
      <c r="T145" s="153">
        <f t="shared" si="70"/>
        <v>0</v>
      </c>
      <c r="U145" s="425"/>
      <c r="V145" s="427"/>
    </row>
    <row r="146" spans="1:22" s="109" customFormat="1" ht="12.75" customHeight="1" hidden="1">
      <c r="A146" s="432" t="s">
        <v>181</v>
      </c>
      <c r="B146" s="375" t="s">
        <v>453</v>
      </c>
      <c r="C146" s="106" t="s">
        <v>4</v>
      </c>
      <c r="D146" s="108">
        <f t="shared" si="61"/>
        <v>0</v>
      </c>
      <c r="E146" s="108">
        <v>0</v>
      </c>
      <c r="F146" s="108">
        <v>0</v>
      </c>
      <c r="G146" s="108">
        <v>0</v>
      </c>
      <c r="H146" s="108">
        <v>0</v>
      </c>
      <c r="I146" s="378"/>
      <c r="J146" s="108">
        <f t="shared" si="62"/>
        <v>0</v>
      </c>
      <c r="K146" s="108">
        <f>SUM(K147:K149)</f>
        <v>0</v>
      </c>
      <c r="L146" s="108">
        <f>SUM(L147:L149)</f>
        <v>0</v>
      </c>
      <c r="M146" s="108">
        <f>SUM(M147:M149)</f>
        <v>0</v>
      </c>
      <c r="N146" s="108">
        <f>SUM(N147:N149)</f>
        <v>0</v>
      </c>
      <c r="O146" s="375" t="s">
        <v>453</v>
      </c>
      <c r="P146" s="108">
        <f t="shared" si="63"/>
        <v>0</v>
      </c>
      <c r="Q146" s="108">
        <f>SUM(Q147:Q149)</f>
        <v>0</v>
      </c>
      <c r="R146" s="108">
        <f>SUM(R147:R149)</f>
        <v>0</v>
      </c>
      <c r="S146" s="108">
        <f>SUM(S147:S149)</f>
        <v>0</v>
      </c>
      <c r="T146" s="108">
        <f>SUM(T147:T149)</f>
        <v>0</v>
      </c>
      <c r="U146" s="378"/>
      <c r="V146" s="372"/>
    </row>
    <row r="147" spans="1:22" ht="12.75" hidden="1">
      <c r="A147" s="374"/>
      <c r="B147" s="376"/>
      <c r="C147" s="105">
        <v>2021</v>
      </c>
      <c r="D147" s="110">
        <f t="shared" si="61"/>
        <v>0</v>
      </c>
      <c r="E147" s="110">
        <v>0</v>
      </c>
      <c r="F147" s="110">
        <v>0</v>
      </c>
      <c r="G147" s="110">
        <v>0</v>
      </c>
      <c r="H147" s="110">
        <v>0</v>
      </c>
      <c r="I147" s="379"/>
      <c r="J147" s="110">
        <f t="shared" si="62"/>
        <v>0</v>
      </c>
      <c r="K147" s="110">
        <v>0</v>
      </c>
      <c r="L147" s="110">
        <v>0</v>
      </c>
      <c r="M147" s="110">
        <v>0</v>
      </c>
      <c r="N147" s="110">
        <v>0</v>
      </c>
      <c r="O147" s="376"/>
      <c r="P147" s="110">
        <f t="shared" si="63"/>
        <v>0</v>
      </c>
      <c r="Q147" s="110">
        <f>E147+K147</f>
        <v>0</v>
      </c>
      <c r="R147" s="110">
        <f aca="true" t="shared" si="71" ref="R147:T149">F147+L147</f>
        <v>0</v>
      </c>
      <c r="S147" s="110">
        <f t="shared" si="71"/>
        <v>0</v>
      </c>
      <c r="T147" s="110">
        <f t="shared" si="71"/>
        <v>0</v>
      </c>
      <c r="U147" s="379"/>
      <c r="V147" s="373"/>
    </row>
    <row r="148" spans="1:22" ht="12.75" hidden="1">
      <c r="A148" s="374"/>
      <c r="B148" s="376"/>
      <c r="C148" s="105">
        <v>2022</v>
      </c>
      <c r="D148" s="110">
        <f t="shared" si="61"/>
        <v>0</v>
      </c>
      <c r="E148" s="110">
        <v>0</v>
      </c>
      <c r="F148" s="110">
        <v>0</v>
      </c>
      <c r="G148" s="110">
        <v>0</v>
      </c>
      <c r="H148" s="110">
        <v>0</v>
      </c>
      <c r="I148" s="379"/>
      <c r="J148" s="110">
        <f t="shared" si="62"/>
        <v>0</v>
      </c>
      <c r="K148" s="110">
        <v>0</v>
      </c>
      <c r="L148" s="110">
        <v>0</v>
      </c>
      <c r="M148" s="110">
        <v>0</v>
      </c>
      <c r="N148" s="110">
        <v>0</v>
      </c>
      <c r="O148" s="376"/>
      <c r="P148" s="110">
        <f t="shared" si="63"/>
        <v>0</v>
      </c>
      <c r="Q148" s="110">
        <f>E148+K148</f>
        <v>0</v>
      </c>
      <c r="R148" s="110">
        <f t="shared" si="71"/>
        <v>0</v>
      </c>
      <c r="S148" s="110">
        <f t="shared" si="71"/>
        <v>0</v>
      </c>
      <c r="T148" s="110">
        <f t="shared" si="71"/>
        <v>0</v>
      </c>
      <c r="U148" s="379"/>
      <c r="V148" s="373"/>
    </row>
    <row r="149" spans="1:22" ht="12.75" hidden="1">
      <c r="A149" s="374"/>
      <c r="B149" s="377"/>
      <c r="C149" s="105">
        <v>2023</v>
      </c>
      <c r="D149" s="110">
        <f t="shared" si="61"/>
        <v>0</v>
      </c>
      <c r="E149" s="110">
        <v>0</v>
      </c>
      <c r="F149" s="110">
        <v>0</v>
      </c>
      <c r="G149" s="110">
        <v>0</v>
      </c>
      <c r="H149" s="110">
        <v>0</v>
      </c>
      <c r="I149" s="380"/>
      <c r="J149" s="110">
        <f t="shared" si="62"/>
        <v>0</v>
      </c>
      <c r="K149" s="110">
        <v>0</v>
      </c>
      <c r="L149" s="110">
        <v>0</v>
      </c>
      <c r="M149" s="110">
        <v>0</v>
      </c>
      <c r="N149" s="110">
        <v>0</v>
      </c>
      <c r="O149" s="377"/>
      <c r="P149" s="110">
        <f t="shared" si="63"/>
        <v>0</v>
      </c>
      <c r="Q149" s="110">
        <f>E149+K149</f>
        <v>0</v>
      </c>
      <c r="R149" s="110">
        <f t="shared" si="71"/>
        <v>0</v>
      </c>
      <c r="S149" s="110">
        <f t="shared" si="71"/>
        <v>0</v>
      </c>
      <c r="T149" s="110">
        <f t="shared" si="71"/>
        <v>0</v>
      </c>
      <c r="U149" s="380"/>
      <c r="V149" s="373"/>
    </row>
    <row r="150" spans="1:22" s="109" customFormat="1" ht="12.75" customHeight="1" hidden="1">
      <c r="A150" s="432" t="s">
        <v>182</v>
      </c>
      <c r="B150" s="375" t="s">
        <v>454</v>
      </c>
      <c r="C150" s="106" t="s">
        <v>4</v>
      </c>
      <c r="D150" s="108">
        <f t="shared" si="61"/>
        <v>0</v>
      </c>
      <c r="E150" s="108">
        <v>0</v>
      </c>
      <c r="F150" s="108">
        <v>0</v>
      </c>
      <c r="G150" s="108">
        <v>0</v>
      </c>
      <c r="H150" s="108">
        <v>0</v>
      </c>
      <c r="I150" s="378"/>
      <c r="J150" s="108">
        <f t="shared" si="62"/>
        <v>0</v>
      </c>
      <c r="K150" s="108">
        <f>SUM(K151:K153)</f>
        <v>0</v>
      </c>
      <c r="L150" s="108">
        <f>SUM(L151:L153)</f>
        <v>0</v>
      </c>
      <c r="M150" s="108">
        <f>SUM(M151:M153)</f>
        <v>0</v>
      </c>
      <c r="N150" s="108">
        <f>SUM(N151:N153)</f>
        <v>0</v>
      </c>
      <c r="O150" s="375" t="s">
        <v>454</v>
      </c>
      <c r="P150" s="108">
        <f t="shared" si="63"/>
        <v>0</v>
      </c>
      <c r="Q150" s="108">
        <f>SUM(Q151:Q153)</f>
        <v>0</v>
      </c>
      <c r="R150" s="108">
        <f>SUM(R151:R153)</f>
        <v>0</v>
      </c>
      <c r="S150" s="108">
        <f>SUM(S151:S153)</f>
        <v>0</v>
      </c>
      <c r="T150" s="108">
        <f>SUM(T151:T153)</f>
        <v>0</v>
      </c>
      <c r="U150" s="378"/>
      <c r="V150" s="372"/>
    </row>
    <row r="151" spans="1:22" ht="12.75" hidden="1">
      <c r="A151" s="374"/>
      <c r="B151" s="376"/>
      <c r="C151" s="105">
        <v>2021</v>
      </c>
      <c r="D151" s="110">
        <f t="shared" si="61"/>
        <v>0</v>
      </c>
      <c r="E151" s="110">
        <v>0</v>
      </c>
      <c r="F151" s="110">
        <v>0</v>
      </c>
      <c r="G151" s="110">
        <v>0</v>
      </c>
      <c r="H151" s="110">
        <v>0</v>
      </c>
      <c r="I151" s="379"/>
      <c r="J151" s="110">
        <f t="shared" si="62"/>
        <v>0</v>
      </c>
      <c r="K151" s="110">
        <v>0</v>
      </c>
      <c r="L151" s="110">
        <v>0</v>
      </c>
      <c r="M151" s="110">
        <v>0</v>
      </c>
      <c r="N151" s="110">
        <v>0</v>
      </c>
      <c r="O151" s="376"/>
      <c r="P151" s="110">
        <f t="shared" si="63"/>
        <v>0</v>
      </c>
      <c r="Q151" s="110">
        <f>E151+K151</f>
        <v>0</v>
      </c>
      <c r="R151" s="110">
        <f aca="true" t="shared" si="72" ref="R151:T153">F151+L151</f>
        <v>0</v>
      </c>
      <c r="S151" s="110">
        <f t="shared" si="72"/>
        <v>0</v>
      </c>
      <c r="T151" s="110">
        <f t="shared" si="72"/>
        <v>0</v>
      </c>
      <c r="U151" s="379"/>
      <c r="V151" s="373"/>
    </row>
    <row r="152" spans="1:22" ht="12.75" hidden="1">
      <c r="A152" s="374"/>
      <c r="B152" s="376"/>
      <c r="C152" s="105">
        <v>2022</v>
      </c>
      <c r="D152" s="110">
        <f t="shared" si="61"/>
        <v>0</v>
      </c>
      <c r="E152" s="110">
        <v>0</v>
      </c>
      <c r="F152" s="110">
        <v>0</v>
      </c>
      <c r="G152" s="110">
        <v>0</v>
      </c>
      <c r="H152" s="110">
        <v>0</v>
      </c>
      <c r="I152" s="379"/>
      <c r="J152" s="110">
        <f t="shared" si="62"/>
        <v>0</v>
      </c>
      <c r="K152" s="110">
        <v>0</v>
      </c>
      <c r="L152" s="110">
        <v>0</v>
      </c>
      <c r="M152" s="110">
        <v>0</v>
      </c>
      <c r="N152" s="110">
        <v>0</v>
      </c>
      <c r="O152" s="376"/>
      <c r="P152" s="110">
        <f t="shared" si="63"/>
        <v>0</v>
      </c>
      <c r="Q152" s="110">
        <f>E152+K152</f>
        <v>0</v>
      </c>
      <c r="R152" s="110">
        <f t="shared" si="72"/>
        <v>0</v>
      </c>
      <c r="S152" s="110">
        <f t="shared" si="72"/>
        <v>0</v>
      </c>
      <c r="T152" s="110">
        <f t="shared" si="72"/>
        <v>0</v>
      </c>
      <c r="U152" s="379"/>
      <c r="V152" s="373"/>
    </row>
    <row r="153" spans="1:22" ht="12.75" hidden="1">
      <c r="A153" s="374"/>
      <c r="B153" s="377"/>
      <c r="C153" s="105">
        <v>2023</v>
      </c>
      <c r="D153" s="110">
        <f t="shared" si="61"/>
        <v>0</v>
      </c>
      <c r="E153" s="110">
        <v>0</v>
      </c>
      <c r="F153" s="110">
        <v>0</v>
      </c>
      <c r="G153" s="110">
        <v>0</v>
      </c>
      <c r="H153" s="110">
        <v>0</v>
      </c>
      <c r="I153" s="380"/>
      <c r="J153" s="110">
        <f t="shared" si="62"/>
        <v>0</v>
      </c>
      <c r="K153" s="110">
        <v>0</v>
      </c>
      <c r="L153" s="110">
        <v>0</v>
      </c>
      <c r="M153" s="110">
        <v>0</v>
      </c>
      <c r="N153" s="110">
        <v>0</v>
      </c>
      <c r="O153" s="377"/>
      <c r="P153" s="110">
        <f t="shared" si="63"/>
        <v>0</v>
      </c>
      <c r="Q153" s="110">
        <f>E153+K153</f>
        <v>0</v>
      </c>
      <c r="R153" s="110">
        <f t="shared" si="72"/>
        <v>0</v>
      </c>
      <c r="S153" s="110">
        <f t="shared" si="72"/>
        <v>0</v>
      </c>
      <c r="T153" s="110">
        <f t="shared" si="72"/>
        <v>0</v>
      </c>
      <c r="U153" s="380"/>
      <c r="V153" s="373"/>
    </row>
    <row r="154" spans="1:22" s="109" customFormat="1" ht="12.75" customHeight="1" hidden="1">
      <c r="A154" s="432" t="s">
        <v>183</v>
      </c>
      <c r="B154" s="375" t="s">
        <v>455</v>
      </c>
      <c r="C154" s="106" t="s">
        <v>4</v>
      </c>
      <c r="D154" s="108">
        <f t="shared" si="61"/>
        <v>0</v>
      </c>
      <c r="E154" s="108">
        <v>0</v>
      </c>
      <c r="F154" s="108">
        <v>0</v>
      </c>
      <c r="G154" s="108">
        <v>0</v>
      </c>
      <c r="H154" s="108">
        <v>0</v>
      </c>
      <c r="I154" s="378"/>
      <c r="J154" s="108">
        <f t="shared" si="62"/>
        <v>0</v>
      </c>
      <c r="K154" s="108">
        <f>SUM(K155:K157)</f>
        <v>0</v>
      </c>
      <c r="L154" s="108">
        <f>SUM(L155:L157)</f>
        <v>0</v>
      </c>
      <c r="M154" s="108">
        <f>SUM(M155:M157)</f>
        <v>0</v>
      </c>
      <c r="N154" s="108">
        <f>SUM(N155:N157)</f>
        <v>0</v>
      </c>
      <c r="O154" s="375" t="s">
        <v>455</v>
      </c>
      <c r="P154" s="108">
        <f t="shared" si="63"/>
        <v>0</v>
      </c>
      <c r="Q154" s="108">
        <f>SUM(Q155:Q157)</f>
        <v>0</v>
      </c>
      <c r="R154" s="108">
        <f>SUM(R155:R157)</f>
        <v>0</v>
      </c>
      <c r="S154" s="108">
        <f>SUM(S155:S157)</f>
        <v>0</v>
      </c>
      <c r="T154" s="108">
        <f>SUM(T155:T157)</f>
        <v>0</v>
      </c>
      <c r="U154" s="378"/>
      <c r="V154" s="372"/>
    </row>
    <row r="155" spans="1:22" ht="12.75" hidden="1">
      <c r="A155" s="374"/>
      <c r="B155" s="376"/>
      <c r="C155" s="105">
        <v>2021</v>
      </c>
      <c r="D155" s="110">
        <f t="shared" si="61"/>
        <v>0</v>
      </c>
      <c r="E155" s="110">
        <v>0</v>
      </c>
      <c r="F155" s="110">
        <v>0</v>
      </c>
      <c r="G155" s="110">
        <v>0</v>
      </c>
      <c r="H155" s="110">
        <v>0</v>
      </c>
      <c r="I155" s="379"/>
      <c r="J155" s="110">
        <f t="shared" si="62"/>
        <v>0</v>
      </c>
      <c r="K155" s="110">
        <v>0</v>
      </c>
      <c r="L155" s="110">
        <v>0</v>
      </c>
      <c r="M155" s="110">
        <v>0</v>
      </c>
      <c r="N155" s="110">
        <v>0</v>
      </c>
      <c r="O155" s="376"/>
      <c r="P155" s="110">
        <f t="shared" si="63"/>
        <v>0</v>
      </c>
      <c r="Q155" s="110">
        <f>E155+K155</f>
        <v>0</v>
      </c>
      <c r="R155" s="110">
        <f aca="true" t="shared" si="73" ref="R155:T157">F155+L155</f>
        <v>0</v>
      </c>
      <c r="S155" s="110">
        <f t="shared" si="73"/>
        <v>0</v>
      </c>
      <c r="T155" s="110">
        <f t="shared" si="73"/>
        <v>0</v>
      </c>
      <c r="U155" s="379"/>
      <c r="V155" s="373"/>
    </row>
    <row r="156" spans="1:22" ht="12.75" hidden="1">
      <c r="A156" s="374"/>
      <c r="B156" s="376"/>
      <c r="C156" s="105">
        <v>2022</v>
      </c>
      <c r="D156" s="110">
        <f t="shared" si="61"/>
        <v>0</v>
      </c>
      <c r="E156" s="110">
        <v>0</v>
      </c>
      <c r="F156" s="110">
        <v>0</v>
      </c>
      <c r="G156" s="110">
        <v>0</v>
      </c>
      <c r="H156" s="110">
        <v>0</v>
      </c>
      <c r="I156" s="379"/>
      <c r="J156" s="110">
        <f t="shared" si="62"/>
        <v>0</v>
      </c>
      <c r="K156" s="110">
        <v>0</v>
      </c>
      <c r="L156" s="110">
        <v>0</v>
      </c>
      <c r="M156" s="110">
        <v>0</v>
      </c>
      <c r="N156" s="110">
        <v>0</v>
      </c>
      <c r="O156" s="376"/>
      <c r="P156" s="110">
        <f t="shared" si="63"/>
        <v>0</v>
      </c>
      <c r="Q156" s="110">
        <f>E156+K156</f>
        <v>0</v>
      </c>
      <c r="R156" s="110">
        <f t="shared" si="73"/>
        <v>0</v>
      </c>
      <c r="S156" s="110">
        <f t="shared" si="73"/>
        <v>0</v>
      </c>
      <c r="T156" s="110">
        <f t="shared" si="73"/>
        <v>0</v>
      </c>
      <c r="U156" s="379"/>
      <c r="V156" s="373"/>
    </row>
    <row r="157" spans="1:22" ht="12.75" hidden="1">
      <c r="A157" s="374"/>
      <c r="B157" s="377"/>
      <c r="C157" s="105">
        <v>2023</v>
      </c>
      <c r="D157" s="110">
        <f t="shared" si="61"/>
        <v>0</v>
      </c>
      <c r="E157" s="110">
        <f>'[2]табл.8 09.06.21'!F231</f>
        <v>0</v>
      </c>
      <c r="F157" s="110">
        <f>'[2]табл.8 09.06.21'!G231</f>
        <v>0</v>
      </c>
      <c r="G157" s="110">
        <f>'[2]табл.8 09.06.21'!H231</f>
        <v>0</v>
      </c>
      <c r="H157" s="110">
        <f>'[2]табл.8 09.06.21'!I231</f>
        <v>0</v>
      </c>
      <c r="I157" s="380"/>
      <c r="J157" s="110">
        <f t="shared" si="62"/>
        <v>0</v>
      </c>
      <c r="K157" s="110">
        <v>0</v>
      </c>
      <c r="L157" s="110">
        <v>0</v>
      </c>
      <c r="M157" s="110">
        <v>0</v>
      </c>
      <c r="N157" s="110">
        <v>0</v>
      </c>
      <c r="O157" s="377"/>
      <c r="P157" s="110">
        <f t="shared" si="63"/>
        <v>0</v>
      </c>
      <c r="Q157" s="110">
        <f>E157+K157</f>
        <v>0</v>
      </c>
      <c r="R157" s="110">
        <f t="shared" si="73"/>
        <v>0</v>
      </c>
      <c r="S157" s="110">
        <f t="shared" si="73"/>
        <v>0</v>
      </c>
      <c r="T157" s="110">
        <f t="shared" si="73"/>
        <v>0</v>
      </c>
      <c r="U157" s="380"/>
      <c r="V157" s="373"/>
    </row>
    <row r="158" spans="1:22" s="109" customFormat="1" ht="12.75" customHeight="1" hidden="1">
      <c r="A158" s="432" t="s">
        <v>374</v>
      </c>
      <c r="B158" s="375" t="s">
        <v>474</v>
      </c>
      <c r="C158" s="106" t="s">
        <v>4</v>
      </c>
      <c r="D158" s="108">
        <f t="shared" si="61"/>
        <v>5000000</v>
      </c>
      <c r="E158" s="108">
        <f>SUM(E159:E161)</f>
        <v>0</v>
      </c>
      <c r="F158" s="108">
        <f>SUM(F159:F161)</f>
        <v>0</v>
      </c>
      <c r="G158" s="108">
        <f>SUM(G159:G161)</f>
        <v>5000000</v>
      </c>
      <c r="H158" s="108">
        <f>SUM(H159:H161)</f>
        <v>0</v>
      </c>
      <c r="I158" s="378"/>
      <c r="J158" s="108">
        <f t="shared" si="62"/>
        <v>0</v>
      </c>
      <c r="K158" s="108">
        <f>SUM(K159:K161)</f>
        <v>0</v>
      </c>
      <c r="L158" s="108">
        <f>SUM(L159:L161)</f>
        <v>0</v>
      </c>
      <c r="M158" s="108">
        <f>SUM(M159:M161)</f>
        <v>0</v>
      </c>
      <c r="N158" s="108">
        <f>SUM(N159:N161)</f>
        <v>0</v>
      </c>
      <c r="O158" s="375" t="s">
        <v>474</v>
      </c>
      <c r="P158" s="108">
        <f t="shared" si="63"/>
        <v>5000000</v>
      </c>
      <c r="Q158" s="108">
        <f>SUM(Q159:Q161)</f>
        <v>0</v>
      </c>
      <c r="R158" s="108">
        <f>SUM(R159:R161)</f>
        <v>0</v>
      </c>
      <c r="S158" s="108">
        <f>SUM(S159:S161)</f>
        <v>5000000</v>
      </c>
      <c r="T158" s="108">
        <f>SUM(T159:T161)</f>
        <v>0</v>
      </c>
      <c r="U158" s="378"/>
      <c r="V158" s="372"/>
    </row>
    <row r="159" spans="1:22" ht="12.75" hidden="1">
      <c r="A159" s="374"/>
      <c r="B159" s="376"/>
      <c r="C159" s="105">
        <v>2021</v>
      </c>
      <c r="D159" s="110">
        <f t="shared" si="61"/>
        <v>5000000</v>
      </c>
      <c r="E159" s="110">
        <v>0</v>
      </c>
      <c r="F159" s="110">
        <v>0</v>
      </c>
      <c r="G159" s="110">
        <v>5000000</v>
      </c>
      <c r="H159" s="110">
        <v>0</v>
      </c>
      <c r="I159" s="379"/>
      <c r="J159" s="110">
        <f t="shared" si="62"/>
        <v>0</v>
      </c>
      <c r="K159" s="110">
        <v>0</v>
      </c>
      <c r="L159" s="110">
        <v>0</v>
      </c>
      <c r="M159" s="110">
        <v>0</v>
      </c>
      <c r="N159" s="110">
        <v>0</v>
      </c>
      <c r="O159" s="376"/>
      <c r="P159" s="110">
        <f t="shared" si="63"/>
        <v>5000000</v>
      </c>
      <c r="Q159" s="110">
        <f>E159+K159</f>
        <v>0</v>
      </c>
      <c r="R159" s="110">
        <f aca="true" t="shared" si="74" ref="R159:T161">F159+L159</f>
        <v>0</v>
      </c>
      <c r="S159" s="110">
        <f t="shared" si="74"/>
        <v>5000000</v>
      </c>
      <c r="T159" s="110">
        <f t="shared" si="74"/>
        <v>0</v>
      </c>
      <c r="U159" s="379"/>
      <c r="V159" s="373"/>
    </row>
    <row r="160" spans="1:22" ht="12.75" hidden="1">
      <c r="A160" s="374"/>
      <c r="B160" s="376"/>
      <c r="C160" s="105">
        <v>2022</v>
      </c>
      <c r="D160" s="110">
        <f t="shared" si="61"/>
        <v>0</v>
      </c>
      <c r="E160" s="110">
        <v>0</v>
      </c>
      <c r="F160" s="110">
        <v>0</v>
      </c>
      <c r="G160" s="110">
        <v>0</v>
      </c>
      <c r="H160" s="110">
        <v>0</v>
      </c>
      <c r="I160" s="379"/>
      <c r="J160" s="110">
        <f t="shared" si="62"/>
        <v>0</v>
      </c>
      <c r="K160" s="110">
        <v>0</v>
      </c>
      <c r="L160" s="110">
        <v>0</v>
      </c>
      <c r="M160" s="110">
        <v>0</v>
      </c>
      <c r="N160" s="110">
        <v>0</v>
      </c>
      <c r="O160" s="376"/>
      <c r="P160" s="110">
        <f t="shared" si="63"/>
        <v>0</v>
      </c>
      <c r="Q160" s="110">
        <f>E160+K160</f>
        <v>0</v>
      </c>
      <c r="R160" s="110">
        <f t="shared" si="74"/>
        <v>0</v>
      </c>
      <c r="S160" s="110">
        <f t="shared" si="74"/>
        <v>0</v>
      </c>
      <c r="T160" s="110">
        <f t="shared" si="74"/>
        <v>0</v>
      </c>
      <c r="U160" s="379"/>
      <c r="V160" s="373"/>
    </row>
    <row r="161" spans="1:22" ht="12.75" hidden="1">
      <c r="A161" s="374"/>
      <c r="B161" s="377"/>
      <c r="C161" s="105">
        <v>2023</v>
      </c>
      <c r="D161" s="110">
        <f t="shared" si="61"/>
        <v>0</v>
      </c>
      <c r="E161" s="110">
        <v>0</v>
      </c>
      <c r="F161" s="110">
        <v>0</v>
      </c>
      <c r="G161" s="110">
        <v>0</v>
      </c>
      <c r="H161" s="110">
        <v>0</v>
      </c>
      <c r="I161" s="380"/>
      <c r="J161" s="110">
        <f t="shared" si="62"/>
        <v>0</v>
      </c>
      <c r="K161" s="110">
        <v>0</v>
      </c>
      <c r="L161" s="110">
        <v>0</v>
      </c>
      <c r="M161" s="110">
        <v>0</v>
      </c>
      <c r="N161" s="110">
        <v>0</v>
      </c>
      <c r="O161" s="377"/>
      <c r="P161" s="110">
        <f t="shared" si="63"/>
        <v>0</v>
      </c>
      <c r="Q161" s="110">
        <f>E161+K161</f>
        <v>0</v>
      </c>
      <c r="R161" s="110">
        <f t="shared" si="74"/>
        <v>0</v>
      </c>
      <c r="S161" s="110">
        <f t="shared" si="74"/>
        <v>0</v>
      </c>
      <c r="T161" s="110">
        <f t="shared" si="74"/>
        <v>0</v>
      </c>
      <c r="U161" s="380"/>
      <c r="V161" s="373"/>
    </row>
    <row r="162" spans="1:22" s="151" customFormat="1" ht="12.75" customHeight="1">
      <c r="A162" s="417" t="s">
        <v>437</v>
      </c>
      <c r="B162" s="418" t="s">
        <v>390</v>
      </c>
      <c r="C162" s="149" t="s">
        <v>4</v>
      </c>
      <c r="D162" s="150">
        <f t="shared" si="61"/>
        <v>51443092.28</v>
      </c>
      <c r="E162" s="150">
        <f>SUM(E163:E165)</f>
        <v>16620477.2</v>
      </c>
      <c r="F162" s="150">
        <f>SUM(F163:F165)</f>
        <v>33314425.86</v>
      </c>
      <c r="G162" s="150">
        <f>SUM(G163:G165)</f>
        <v>1508189.22</v>
      </c>
      <c r="H162" s="150">
        <f>SUM(H163:H165)</f>
        <v>0</v>
      </c>
      <c r="I162" s="421"/>
      <c r="J162" s="150">
        <f t="shared" si="62"/>
        <v>78</v>
      </c>
      <c r="K162" s="150">
        <f>SUM(K163:K165)</f>
        <v>56.91</v>
      </c>
      <c r="L162" s="150">
        <f>SUM(L163:L165)</f>
        <v>0</v>
      </c>
      <c r="M162" s="150">
        <f>SUM(M163:M165)</f>
        <v>21.09</v>
      </c>
      <c r="N162" s="150">
        <f>SUM(N163:N165)</f>
        <v>0</v>
      </c>
      <c r="O162" s="418" t="s">
        <v>390</v>
      </c>
      <c r="P162" s="150">
        <f t="shared" si="63"/>
        <v>6385857</v>
      </c>
      <c r="Q162" s="150">
        <f>SUM(Q163:Q165)</f>
        <v>4533960</v>
      </c>
      <c r="R162" s="150">
        <f>SUM(R163:R165)</f>
        <v>1712985.21</v>
      </c>
      <c r="S162" s="150">
        <f>SUM(S163:S165)</f>
        <v>138911.79</v>
      </c>
      <c r="T162" s="150">
        <f>SUM(T163:T165)</f>
        <v>0</v>
      </c>
      <c r="U162" s="424" t="s">
        <v>121</v>
      </c>
      <c r="V162" s="426" t="s">
        <v>121</v>
      </c>
    </row>
    <row r="163" spans="1:22" s="154" customFormat="1" ht="12.75">
      <c r="A163" s="417"/>
      <c r="B163" s="419"/>
      <c r="C163" s="152">
        <v>2021</v>
      </c>
      <c r="D163" s="153">
        <f t="shared" si="61"/>
        <v>13696613.38</v>
      </c>
      <c r="E163" s="153">
        <f>E167+E171+E175</f>
        <v>6494984.24</v>
      </c>
      <c r="F163" s="153">
        <f>F167+F171+F175</f>
        <v>6514425.86</v>
      </c>
      <c r="G163" s="153">
        <f>G167+G171+G175</f>
        <v>687203.28</v>
      </c>
      <c r="H163" s="153">
        <f>H167+H171+H175</f>
        <v>0</v>
      </c>
      <c r="I163" s="422"/>
      <c r="J163" s="153">
        <f t="shared" si="62"/>
        <v>78</v>
      </c>
      <c r="K163" s="153">
        <f aca="true" t="shared" si="75" ref="K163:N165">K167+K171+K175</f>
        <v>56.91</v>
      </c>
      <c r="L163" s="153">
        <f t="shared" si="75"/>
        <v>0</v>
      </c>
      <c r="M163" s="153">
        <f t="shared" si="75"/>
        <v>21.09</v>
      </c>
      <c r="N163" s="153">
        <f t="shared" si="75"/>
        <v>0</v>
      </c>
      <c r="O163" s="419"/>
      <c r="P163" s="153">
        <f t="shared" si="63"/>
        <v>6385857</v>
      </c>
      <c r="Q163" s="153">
        <f>Q167</f>
        <v>4533960</v>
      </c>
      <c r="R163" s="153">
        <f>R167</f>
        <v>1712985.21</v>
      </c>
      <c r="S163" s="153">
        <f>S167</f>
        <v>138911.79</v>
      </c>
      <c r="T163" s="153">
        <f>T167</f>
        <v>0</v>
      </c>
      <c r="U163" s="425"/>
      <c r="V163" s="427"/>
    </row>
    <row r="164" spans="1:22" s="154" customFormat="1" ht="12.75">
      <c r="A164" s="417"/>
      <c r="B164" s="419"/>
      <c r="C164" s="152">
        <v>2022</v>
      </c>
      <c r="D164" s="153">
        <f t="shared" si="61"/>
        <v>37746478.9</v>
      </c>
      <c r="E164" s="153">
        <f aca="true" t="shared" si="76" ref="E164:H165">E168+E172+E176</f>
        <v>10125492.959999999</v>
      </c>
      <c r="F164" s="153">
        <f t="shared" si="76"/>
        <v>26800000</v>
      </c>
      <c r="G164" s="153">
        <f t="shared" si="76"/>
        <v>820985.94</v>
      </c>
      <c r="H164" s="153">
        <v>0</v>
      </c>
      <c r="I164" s="422"/>
      <c r="J164" s="153">
        <f t="shared" si="62"/>
        <v>0</v>
      </c>
      <c r="K164" s="153">
        <f t="shared" si="75"/>
        <v>0</v>
      </c>
      <c r="L164" s="153">
        <f t="shared" si="75"/>
        <v>0</v>
      </c>
      <c r="M164" s="153">
        <f t="shared" si="75"/>
        <v>0</v>
      </c>
      <c r="N164" s="153">
        <f t="shared" si="75"/>
        <v>0</v>
      </c>
      <c r="O164" s="419"/>
      <c r="P164" s="153">
        <f t="shared" si="63"/>
        <v>0</v>
      </c>
      <c r="Q164" s="153">
        <f aca="true" t="shared" si="77" ref="Q164:T165">Q168</f>
        <v>0</v>
      </c>
      <c r="R164" s="153">
        <f t="shared" si="77"/>
        <v>0</v>
      </c>
      <c r="S164" s="153">
        <f t="shared" si="77"/>
        <v>0</v>
      </c>
      <c r="T164" s="153">
        <f t="shared" si="77"/>
        <v>0</v>
      </c>
      <c r="U164" s="425"/>
      <c r="V164" s="427"/>
    </row>
    <row r="165" spans="1:22" s="154" customFormat="1" ht="12.75">
      <c r="A165" s="417"/>
      <c r="B165" s="420"/>
      <c r="C165" s="152">
        <v>2023</v>
      </c>
      <c r="D165" s="153">
        <f t="shared" si="61"/>
        <v>0</v>
      </c>
      <c r="E165" s="153">
        <f t="shared" si="76"/>
        <v>0</v>
      </c>
      <c r="F165" s="153">
        <f t="shared" si="76"/>
        <v>0</v>
      </c>
      <c r="G165" s="153">
        <f t="shared" si="76"/>
        <v>0</v>
      </c>
      <c r="H165" s="153">
        <f t="shared" si="76"/>
        <v>0</v>
      </c>
      <c r="I165" s="423"/>
      <c r="J165" s="153">
        <f t="shared" si="62"/>
        <v>0</v>
      </c>
      <c r="K165" s="153">
        <f t="shared" si="75"/>
        <v>0</v>
      </c>
      <c r="L165" s="153">
        <f t="shared" si="75"/>
        <v>0</v>
      </c>
      <c r="M165" s="153">
        <f t="shared" si="75"/>
        <v>0</v>
      </c>
      <c r="N165" s="153">
        <f t="shared" si="75"/>
        <v>0</v>
      </c>
      <c r="O165" s="420"/>
      <c r="P165" s="153">
        <f t="shared" si="63"/>
        <v>0</v>
      </c>
      <c r="Q165" s="153">
        <f t="shared" si="77"/>
        <v>0</v>
      </c>
      <c r="R165" s="153">
        <f t="shared" si="77"/>
        <v>0</v>
      </c>
      <c r="S165" s="153">
        <f t="shared" si="77"/>
        <v>0</v>
      </c>
      <c r="T165" s="153">
        <f t="shared" si="77"/>
        <v>0</v>
      </c>
      <c r="U165" s="425"/>
      <c r="V165" s="427"/>
    </row>
    <row r="166" spans="1:22" s="109" customFormat="1" ht="12.75" customHeight="1">
      <c r="A166" s="432" t="s">
        <v>393</v>
      </c>
      <c r="B166" s="375" t="s">
        <v>475</v>
      </c>
      <c r="C166" s="106" t="s">
        <v>4</v>
      </c>
      <c r="D166" s="108">
        <f t="shared" si="61"/>
        <v>6385779</v>
      </c>
      <c r="E166" s="108">
        <f>SUM(E167:E169)</f>
        <v>4533903.09</v>
      </c>
      <c r="F166" s="108">
        <f>SUM(F167:F169)</f>
        <v>1712985.21</v>
      </c>
      <c r="G166" s="108">
        <f>SUM(G167:G169)</f>
        <v>138890.7</v>
      </c>
      <c r="H166" s="108">
        <f>SUM(H167:H169)</f>
        <v>0</v>
      </c>
      <c r="I166" s="378"/>
      <c r="J166" s="108">
        <f t="shared" si="62"/>
        <v>78</v>
      </c>
      <c r="K166" s="108">
        <f>SUM(K167:K169)</f>
        <v>56.91</v>
      </c>
      <c r="L166" s="108">
        <f>SUM(L167:L169)</f>
        <v>0</v>
      </c>
      <c r="M166" s="108">
        <f>SUM(M167:M169)</f>
        <v>21.09</v>
      </c>
      <c r="N166" s="108">
        <f>SUM(N167:N169)</f>
        <v>0</v>
      </c>
      <c r="O166" s="375" t="s">
        <v>475</v>
      </c>
      <c r="P166" s="108">
        <f t="shared" si="63"/>
        <v>6385857</v>
      </c>
      <c r="Q166" s="108">
        <f>SUM(Q167:Q169)</f>
        <v>4533960</v>
      </c>
      <c r="R166" s="108">
        <f>SUM(R167:R169)</f>
        <v>1712985.21</v>
      </c>
      <c r="S166" s="108">
        <f>SUM(S167:S169)</f>
        <v>138911.79</v>
      </c>
      <c r="T166" s="108">
        <f>SUM(T167:T169)</f>
        <v>0</v>
      </c>
      <c r="U166" s="378"/>
      <c r="V166" s="372" t="s">
        <v>438</v>
      </c>
    </row>
    <row r="167" spans="1:22" ht="12.75">
      <c r="A167" s="374"/>
      <c r="B167" s="376"/>
      <c r="C167" s="105">
        <v>2021</v>
      </c>
      <c r="D167" s="110">
        <f t="shared" si="61"/>
        <v>6385779</v>
      </c>
      <c r="E167" s="110">
        <v>4533903.09</v>
      </c>
      <c r="F167" s="110">
        <v>1712985.21</v>
      </c>
      <c r="G167" s="110">
        <v>138890.7</v>
      </c>
      <c r="H167" s="110">
        <v>0</v>
      </c>
      <c r="I167" s="379"/>
      <c r="J167" s="110">
        <f t="shared" si="62"/>
        <v>78</v>
      </c>
      <c r="K167" s="110">
        <v>56.91</v>
      </c>
      <c r="L167" s="110">
        <v>0</v>
      </c>
      <c r="M167" s="110">
        <v>21.09</v>
      </c>
      <c r="N167" s="110">
        <v>0</v>
      </c>
      <c r="O167" s="376"/>
      <c r="P167" s="110">
        <f t="shared" si="63"/>
        <v>6385857</v>
      </c>
      <c r="Q167" s="110">
        <f>E167+K167</f>
        <v>4533960</v>
      </c>
      <c r="R167" s="110">
        <f aca="true" t="shared" si="78" ref="R167:T169">F167+L167</f>
        <v>1712985.21</v>
      </c>
      <c r="S167" s="110">
        <f t="shared" si="78"/>
        <v>138911.79</v>
      </c>
      <c r="T167" s="110">
        <f t="shared" si="78"/>
        <v>0</v>
      </c>
      <c r="U167" s="379"/>
      <c r="V167" s="373"/>
    </row>
    <row r="168" spans="1:22" ht="12.75">
      <c r="A168" s="374"/>
      <c r="B168" s="376"/>
      <c r="C168" s="105">
        <v>2022</v>
      </c>
      <c r="D168" s="110">
        <f t="shared" si="61"/>
        <v>0</v>
      </c>
      <c r="E168" s="110">
        <v>0</v>
      </c>
      <c r="F168" s="110">
        <v>0</v>
      </c>
      <c r="G168" s="110">
        <v>0</v>
      </c>
      <c r="H168" s="110">
        <v>0</v>
      </c>
      <c r="I168" s="379"/>
      <c r="J168" s="110">
        <f t="shared" si="62"/>
        <v>0</v>
      </c>
      <c r="K168" s="110">
        <v>0</v>
      </c>
      <c r="L168" s="110">
        <v>0</v>
      </c>
      <c r="M168" s="110">
        <v>0</v>
      </c>
      <c r="N168" s="110">
        <v>0</v>
      </c>
      <c r="O168" s="376"/>
      <c r="P168" s="110">
        <f t="shared" si="63"/>
        <v>0</v>
      </c>
      <c r="Q168" s="110">
        <f>E168+K168</f>
        <v>0</v>
      </c>
      <c r="R168" s="110">
        <f t="shared" si="78"/>
        <v>0</v>
      </c>
      <c r="S168" s="110">
        <f t="shared" si="78"/>
        <v>0</v>
      </c>
      <c r="T168" s="110">
        <f t="shared" si="78"/>
        <v>0</v>
      </c>
      <c r="U168" s="379"/>
      <c r="V168" s="373"/>
    </row>
    <row r="169" spans="1:22" ht="12.75">
      <c r="A169" s="374"/>
      <c r="B169" s="377"/>
      <c r="C169" s="105">
        <v>2023</v>
      </c>
      <c r="D169" s="110">
        <f t="shared" si="61"/>
        <v>0</v>
      </c>
      <c r="E169" s="110">
        <v>0</v>
      </c>
      <c r="F169" s="110">
        <v>0</v>
      </c>
      <c r="G169" s="110">
        <v>0</v>
      </c>
      <c r="H169" s="110">
        <v>0</v>
      </c>
      <c r="I169" s="380"/>
      <c r="J169" s="110">
        <f t="shared" si="62"/>
        <v>0</v>
      </c>
      <c r="K169" s="110">
        <v>0</v>
      </c>
      <c r="L169" s="110">
        <v>0</v>
      </c>
      <c r="M169" s="110">
        <v>0</v>
      </c>
      <c r="N169" s="110">
        <v>0</v>
      </c>
      <c r="O169" s="377"/>
      <c r="P169" s="110">
        <f t="shared" si="63"/>
        <v>0</v>
      </c>
      <c r="Q169" s="110">
        <f>E169+K169</f>
        <v>0</v>
      </c>
      <c r="R169" s="110">
        <f t="shared" si="78"/>
        <v>0</v>
      </c>
      <c r="S169" s="110">
        <f t="shared" si="78"/>
        <v>0</v>
      </c>
      <c r="T169" s="110">
        <f t="shared" si="78"/>
        <v>0</v>
      </c>
      <c r="U169" s="380"/>
      <c r="V169" s="373"/>
    </row>
    <row r="170" spans="1:22" s="109" customFormat="1" ht="12.75" customHeight="1" hidden="1">
      <c r="A170" s="432" t="s">
        <v>395</v>
      </c>
      <c r="B170" s="375" t="s">
        <v>476</v>
      </c>
      <c r="C170" s="106" t="s">
        <v>4</v>
      </c>
      <c r="D170" s="108">
        <f t="shared" si="61"/>
        <v>37746478.9</v>
      </c>
      <c r="E170" s="108">
        <f>SUM(E171:E173)</f>
        <v>10125492.959999999</v>
      </c>
      <c r="F170" s="108">
        <f>SUM(F171:F173)</f>
        <v>26800000</v>
      </c>
      <c r="G170" s="108">
        <f>SUM(G171:G173)</f>
        <v>820985.94</v>
      </c>
      <c r="H170" s="108">
        <f>SUM(H171:H173)</f>
        <v>0</v>
      </c>
      <c r="I170" s="378"/>
      <c r="J170" s="108">
        <f t="shared" si="62"/>
        <v>0</v>
      </c>
      <c r="K170" s="108">
        <f>SUM(K171:K173)</f>
        <v>0</v>
      </c>
      <c r="L170" s="108">
        <f>SUM(L171:L173)</f>
        <v>0</v>
      </c>
      <c r="M170" s="108">
        <f>SUM(M171:M173)</f>
        <v>0</v>
      </c>
      <c r="N170" s="108">
        <f>SUM(N171:N173)</f>
        <v>0</v>
      </c>
      <c r="O170" s="375" t="s">
        <v>476</v>
      </c>
      <c r="P170" s="108">
        <f t="shared" si="63"/>
        <v>37746478.9</v>
      </c>
      <c r="Q170" s="108">
        <f>SUM(Q171:Q173)</f>
        <v>10125492.959999999</v>
      </c>
      <c r="R170" s="108">
        <f>SUM(R171:R173)</f>
        <v>26800000</v>
      </c>
      <c r="S170" s="108">
        <f>SUM(S171:S173)</f>
        <v>820985.94</v>
      </c>
      <c r="T170" s="108">
        <f>SUM(T171:T173)</f>
        <v>0</v>
      </c>
      <c r="U170" s="378"/>
      <c r="V170" s="372"/>
    </row>
    <row r="171" spans="1:22" ht="12.75" hidden="1">
      <c r="A171" s="374"/>
      <c r="B171" s="376"/>
      <c r="C171" s="105">
        <v>2021</v>
      </c>
      <c r="D171" s="110">
        <f t="shared" si="61"/>
        <v>0</v>
      </c>
      <c r="E171" s="110">
        <v>0</v>
      </c>
      <c r="F171" s="110">
        <v>0</v>
      </c>
      <c r="G171" s="110">
        <v>0</v>
      </c>
      <c r="H171" s="110">
        <v>0</v>
      </c>
      <c r="I171" s="379"/>
      <c r="J171" s="110">
        <f t="shared" si="62"/>
        <v>0</v>
      </c>
      <c r="K171" s="110">
        <v>0</v>
      </c>
      <c r="L171" s="110">
        <v>0</v>
      </c>
      <c r="M171" s="110">
        <v>0</v>
      </c>
      <c r="N171" s="110">
        <v>0</v>
      </c>
      <c r="O171" s="376"/>
      <c r="P171" s="110">
        <f t="shared" si="63"/>
        <v>0</v>
      </c>
      <c r="Q171" s="110">
        <f>E171+K171</f>
        <v>0</v>
      </c>
      <c r="R171" s="110">
        <f aca="true" t="shared" si="79" ref="R171:T173">F171+L171</f>
        <v>0</v>
      </c>
      <c r="S171" s="110">
        <f t="shared" si="79"/>
        <v>0</v>
      </c>
      <c r="T171" s="110">
        <f t="shared" si="79"/>
        <v>0</v>
      </c>
      <c r="U171" s="379"/>
      <c r="V171" s="373"/>
    </row>
    <row r="172" spans="1:22" ht="12.75" hidden="1">
      <c r="A172" s="374"/>
      <c r="B172" s="376"/>
      <c r="C172" s="105">
        <v>2022</v>
      </c>
      <c r="D172" s="110">
        <f t="shared" si="61"/>
        <v>37746478.9</v>
      </c>
      <c r="E172" s="110">
        <v>10125492.959999999</v>
      </c>
      <c r="F172" s="110">
        <v>26800000</v>
      </c>
      <c r="G172" s="110">
        <v>820985.94</v>
      </c>
      <c r="H172" s="110">
        <v>0</v>
      </c>
      <c r="I172" s="379"/>
      <c r="J172" s="110">
        <f t="shared" si="62"/>
        <v>0</v>
      </c>
      <c r="K172" s="110">
        <v>0</v>
      </c>
      <c r="L172" s="110">
        <v>0</v>
      </c>
      <c r="M172" s="110">
        <v>0</v>
      </c>
      <c r="N172" s="110">
        <v>0</v>
      </c>
      <c r="O172" s="376"/>
      <c r="P172" s="110">
        <f t="shared" si="63"/>
        <v>37746478.9</v>
      </c>
      <c r="Q172" s="110">
        <f>E172+K172</f>
        <v>10125492.959999999</v>
      </c>
      <c r="R172" s="110">
        <f t="shared" si="79"/>
        <v>26800000</v>
      </c>
      <c r="S172" s="110">
        <f t="shared" si="79"/>
        <v>820985.94</v>
      </c>
      <c r="T172" s="110">
        <f t="shared" si="79"/>
        <v>0</v>
      </c>
      <c r="U172" s="379"/>
      <c r="V172" s="373"/>
    </row>
    <row r="173" spans="1:22" ht="12.75" hidden="1">
      <c r="A173" s="374"/>
      <c r="B173" s="377"/>
      <c r="C173" s="105">
        <v>2023</v>
      </c>
      <c r="D173" s="110">
        <f t="shared" si="61"/>
        <v>0</v>
      </c>
      <c r="E173" s="110">
        <v>0</v>
      </c>
      <c r="F173" s="110">
        <v>0</v>
      </c>
      <c r="G173" s="110">
        <v>0</v>
      </c>
      <c r="H173" s="110">
        <v>0</v>
      </c>
      <c r="I173" s="380"/>
      <c r="J173" s="110">
        <f t="shared" si="62"/>
        <v>0</v>
      </c>
      <c r="K173" s="110">
        <v>0</v>
      </c>
      <c r="L173" s="110">
        <v>0</v>
      </c>
      <c r="M173" s="110">
        <v>0</v>
      </c>
      <c r="N173" s="110">
        <v>0</v>
      </c>
      <c r="O173" s="377"/>
      <c r="P173" s="110">
        <f t="shared" si="63"/>
        <v>0</v>
      </c>
      <c r="Q173" s="110">
        <f>E173+K173</f>
        <v>0</v>
      </c>
      <c r="R173" s="110">
        <f t="shared" si="79"/>
        <v>0</v>
      </c>
      <c r="S173" s="110">
        <f t="shared" si="79"/>
        <v>0</v>
      </c>
      <c r="T173" s="110">
        <f t="shared" si="79"/>
        <v>0</v>
      </c>
      <c r="U173" s="380"/>
      <c r="V173" s="373"/>
    </row>
    <row r="174" spans="1:22" s="109" customFormat="1" ht="12.75" customHeight="1" hidden="1">
      <c r="A174" s="432" t="s">
        <v>397</v>
      </c>
      <c r="B174" s="375" t="s">
        <v>477</v>
      </c>
      <c r="C174" s="106" t="s">
        <v>4</v>
      </c>
      <c r="D174" s="108">
        <f t="shared" si="61"/>
        <v>7310834.380000001</v>
      </c>
      <c r="E174" s="108">
        <f>SUM(E175:E177)</f>
        <v>1961081.15</v>
      </c>
      <c r="F174" s="108">
        <f>SUM(F175:F177)</f>
        <v>4801440.65</v>
      </c>
      <c r="G174" s="108">
        <f>SUM(G175:G177)</f>
        <v>548312.58</v>
      </c>
      <c r="H174" s="108">
        <f>SUM(H175:H177)</f>
        <v>0</v>
      </c>
      <c r="I174" s="378"/>
      <c r="J174" s="108">
        <f t="shared" si="62"/>
        <v>0</v>
      </c>
      <c r="K174" s="108">
        <f>SUM(K175:K177)</f>
        <v>0</v>
      </c>
      <c r="L174" s="108">
        <f>SUM(L175:L177)</f>
        <v>0</v>
      </c>
      <c r="M174" s="108">
        <f>SUM(M175:M177)</f>
        <v>0</v>
      </c>
      <c r="N174" s="108">
        <f>SUM(N175:N177)</f>
        <v>0</v>
      </c>
      <c r="O174" s="375" t="s">
        <v>477</v>
      </c>
      <c r="P174" s="108">
        <f t="shared" si="63"/>
        <v>7310834.380000001</v>
      </c>
      <c r="Q174" s="108">
        <f>SUM(Q175:Q177)</f>
        <v>1961081.15</v>
      </c>
      <c r="R174" s="108">
        <f>SUM(R175:R177)</f>
        <v>4801440.65</v>
      </c>
      <c r="S174" s="108">
        <f>SUM(S175:S177)</f>
        <v>548312.58</v>
      </c>
      <c r="T174" s="108">
        <f>SUM(T175:T177)</f>
        <v>0</v>
      </c>
      <c r="U174" s="378"/>
      <c r="V174" s="372"/>
    </row>
    <row r="175" spans="1:22" ht="12.75" hidden="1">
      <c r="A175" s="374"/>
      <c r="B175" s="376"/>
      <c r="C175" s="105">
        <v>2021</v>
      </c>
      <c r="D175" s="110">
        <f t="shared" si="61"/>
        <v>7310834.380000001</v>
      </c>
      <c r="E175" s="110">
        <v>1961081.15</v>
      </c>
      <c r="F175" s="110">
        <v>4801440.65</v>
      </c>
      <c r="G175" s="110">
        <v>548312.58</v>
      </c>
      <c r="H175" s="110">
        <v>0</v>
      </c>
      <c r="I175" s="379"/>
      <c r="J175" s="110">
        <f t="shared" si="62"/>
        <v>0</v>
      </c>
      <c r="K175" s="110">
        <v>0</v>
      </c>
      <c r="L175" s="110">
        <v>0</v>
      </c>
      <c r="M175" s="110">
        <v>0</v>
      </c>
      <c r="N175" s="110">
        <v>0</v>
      </c>
      <c r="O175" s="376"/>
      <c r="P175" s="110">
        <f t="shared" si="63"/>
        <v>7310834.380000001</v>
      </c>
      <c r="Q175" s="110">
        <f>E175+K175</f>
        <v>1961081.15</v>
      </c>
      <c r="R175" s="110">
        <f aca="true" t="shared" si="80" ref="R175:T177">F175+L175</f>
        <v>4801440.65</v>
      </c>
      <c r="S175" s="110">
        <f t="shared" si="80"/>
        <v>548312.58</v>
      </c>
      <c r="T175" s="110">
        <f t="shared" si="80"/>
        <v>0</v>
      </c>
      <c r="U175" s="379"/>
      <c r="V175" s="373"/>
    </row>
    <row r="176" spans="1:22" ht="12.75" hidden="1">
      <c r="A176" s="374"/>
      <c r="B176" s="376"/>
      <c r="C176" s="105">
        <v>2022</v>
      </c>
      <c r="D176" s="110">
        <f t="shared" si="61"/>
        <v>0</v>
      </c>
      <c r="E176" s="110">
        <v>0</v>
      </c>
      <c r="F176" s="110">
        <v>0</v>
      </c>
      <c r="G176" s="110">
        <v>0</v>
      </c>
      <c r="H176" s="110">
        <v>0</v>
      </c>
      <c r="I176" s="379"/>
      <c r="J176" s="110">
        <f t="shared" si="62"/>
        <v>0</v>
      </c>
      <c r="K176" s="110">
        <v>0</v>
      </c>
      <c r="L176" s="110">
        <v>0</v>
      </c>
      <c r="M176" s="110">
        <v>0</v>
      </c>
      <c r="N176" s="110">
        <v>0</v>
      </c>
      <c r="O176" s="376"/>
      <c r="P176" s="110">
        <f t="shared" si="63"/>
        <v>0</v>
      </c>
      <c r="Q176" s="110">
        <f>E176+K176</f>
        <v>0</v>
      </c>
      <c r="R176" s="110">
        <f t="shared" si="80"/>
        <v>0</v>
      </c>
      <c r="S176" s="110">
        <f t="shared" si="80"/>
        <v>0</v>
      </c>
      <c r="T176" s="110">
        <f t="shared" si="80"/>
        <v>0</v>
      </c>
      <c r="U176" s="379"/>
      <c r="V176" s="373"/>
    </row>
    <row r="177" spans="1:22" ht="12.75" hidden="1">
      <c r="A177" s="374"/>
      <c r="B177" s="377"/>
      <c r="C177" s="105">
        <v>2023</v>
      </c>
      <c r="D177" s="110">
        <f t="shared" si="61"/>
        <v>0</v>
      </c>
      <c r="E177" s="110">
        <v>0</v>
      </c>
      <c r="F177" s="110">
        <v>0</v>
      </c>
      <c r="G177" s="110">
        <v>0</v>
      </c>
      <c r="H177" s="110">
        <v>0</v>
      </c>
      <c r="I177" s="380"/>
      <c r="J177" s="110">
        <f t="shared" si="62"/>
        <v>0</v>
      </c>
      <c r="K177" s="110">
        <v>0</v>
      </c>
      <c r="L177" s="110">
        <v>0</v>
      </c>
      <c r="M177" s="110">
        <v>0</v>
      </c>
      <c r="N177" s="110">
        <v>0</v>
      </c>
      <c r="O177" s="377"/>
      <c r="P177" s="110">
        <f t="shared" si="63"/>
        <v>0</v>
      </c>
      <c r="Q177" s="110">
        <f>E177+K177</f>
        <v>0</v>
      </c>
      <c r="R177" s="110">
        <f t="shared" si="80"/>
        <v>0</v>
      </c>
      <c r="S177" s="110">
        <f t="shared" si="80"/>
        <v>0</v>
      </c>
      <c r="T177" s="110">
        <f t="shared" si="80"/>
        <v>0</v>
      </c>
      <c r="U177" s="380"/>
      <c r="V177" s="373"/>
    </row>
    <row r="178" spans="1:22" s="157" customFormat="1" ht="12.75" customHeight="1">
      <c r="A178" s="445">
        <v>4</v>
      </c>
      <c r="B178" s="446" t="s">
        <v>478</v>
      </c>
      <c r="C178" s="155" t="s">
        <v>4</v>
      </c>
      <c r="D178" s="156">
        <f t="shared" si="61"/>
        <v>202108405.04</v>
      </c>
      <c r="E178" s="156">
        <f>SUM(E179:E181)</f>
        <v>145021841.84</v>
      </c>
      <c r="F178" s="156">
        <f>SUM(F179:F181)</f>
        <v>0</v>
      </c>
      <c r="G178" s="156">
        <f>SUM(G179:G181)</f>
        <v>57086563.199999996</v>
      </c>
      <c r="H178" s="156">
        <f>SUM(H179:H181)</f>
        <v>0</v>
      </c>
      <c r="I178" s="447"/>
      <c r="J178" s="156">
        <f t="shared" si="62"/>
        <v>-511400</v>
      </c>
      <c r="K178" s="156">
        <f>SUM(K179:K181)</f>
        <v>-511400</v>
      </c>
      <c r="L178" s="156">
        <f>SUM(L179:L181)</f>
        <v>0</v>
      </c>
      <c r="M178" s="156">
        <f>SUM(M179:M181)</f>
        <v>0</v>
      </c>
      <c r="N178" s="156">
        <f>SUM(N179:N181)</f>
        <v>0</v>
      </c>
      <c r="O178" s="446" t="s">
        <v>478</v>
      </c>
      <c r="P178" s="156">
        <f t="shared" si="63"/>
        <v>22554000</v>
      </c>
      <c r="Q178" s="156">
        <f>SUM(Q179:Q181)</f>
        <v>22554000</v>
      </c>
      <c r="R178" s="156">
        <f>SUM(R179:R181)</f>
        <v>0</v>
      </c>
      <c r="S178" s="156">
        <f>SUM(S179:S181)</f>
        <v>0</v>
      </c>
      <c r="T178" s="156">
        <f>SUM(T179:T181)</f>
        <v>0</v>
      </c>
      <c r="U178" s="447" t="s">
        <v>121</v>
      </c>
      <c r="V178" s="433" t="s">
        <v>121</v>
      </c>
    </row>
    <row r="179" spans="1:22" s="160" customFormat="1" ht="12.75">
      <c r="A179" s="445"/>
      <c r="B179" s="446"/>
      <c r="C179" s="158">
        <v>2021</v>
      </c>
      <c r="D179" s="159">
        <f t="shared" si="61"/>
        <v>65330920.339999996</v>
      </c>
      <c r="E179" s="159">
        <f>E183+E191</f>
        <v>46302065.94</v>
      </c>
      <c r="F179" s="159">
        <f>F183+F191</f>
        <v>0</v>
      </c>
      <c r="G179" s="159">
        <f>G183+G191</f>
        <v>19028854.4</v>
      </c>
      <c r="H179" s="159">
        <f>H183+H191</f>
        <v>0</v>
      </c>
      <c r="I179" s="448"/>
      <c r="J179" s="159">
        <f t="shared" si="62"/>
        <v>-511400</v>
      </c>
      <c r="K179" s="159">
        <f>K183+K191</f>
        <v>-511400</v>
      </c>
      <c r="L179" s="159">
        <f>L183+L191</f>
        <v>0</v>
      </c>
      <c r="M179" s="159">
        <f>M183+M191</f>
        <v>0</v>
      </c>
      <c r="N179" s="159">
        <f>N183+N191</f>
        <v>0</v>
      </c>
      <c r="O179" s="446"/>
      <c r="P179" s="159">
        <f t="shared" si="63"/>
        <v>7518000</v>
      </c>
      <c r="Q179" s="159">
        <f>Q191</f>
        <v>7518000</v>
      </c>
      <c r="R179" s="159">
        <f>R191</f>
        <v>0</v>
      </c>
      <c r="S179" s="159">
        <f>S191</f>
        <v>0</v>
      </c>
      <c r="T179" s="159">
        <f>T191</f>
        <v>0</v>
      </c>
      <c r="U179" s="448"/>
      <c r="V179" s="433"/>
    </row>
    <row r="180" spans="1:22" s="160" customFormat="1" ht="12.75">
      <c r="A180" s="445"/>
      <c r="B180" s="446"/>
      <c r="C180" s="158">
        <v>2022</v>
      </c>
      <c r="D180" s="159">
        <f t="shared" si="61"/>
        <v>67798522.97999999</v>
      </c>
      <c r="E180" s="159">
        <f aca="true" t="shared" si="81" ref="E180:H181">E184+E192</f>
        <v>48769668.58</v>
      </c>
      <c r="F180" s="159">
        <f t="shared" si="81"/>
        <v>0</v>
      </c>
      <c r="G180" s="159">
        <f t="shared" si="81"/>
        <v>19028854.4</v>
      </c>
      <c r="H180" s="159">
        <f t="shared" si="81"/>
        <v>0</v>
      </c>
      <c r="I180" s="448"/>
      <c r="J180" s="159">
        <f t="shared" si="62"/>
        <v>0</v>
      </c>
      <c r="K180" s="159">
        <f aca="true" t="shared" si="82" ref="K180:N181">K184+K192</f>
        <v>0</v>
      </c>
      <c r="L180" s="159">
        <f t="shared" si="82"/>
        <v>0</v>
      </c>
      <c r="M180" s="159">
        <f t="shared" si="82"/>
        <v>0</v>
      </c>
      <c r="N180" s="159">
        <f t="shared" si="82"/>
        <v>0</v>
      </c>
      <c r="O180" s="446"/>
      <c r="P180" s="159">
        <f t="shared" si="63"/>
        <v>7518000</v>
      </c>
      <c r="Q180" s="159">
        <f aca="true" t="shared" si="83" ref="Q180:T181">Q192</f>
        <v>7518000</v>
      </c>
      <c r="R180" s="159">
        <f t="shared" si="83"/>
        <v>0</v>
      </c>
      <c r="S180" s="159">
        <f t="shared" si="83"/>
        <v>0</v>
      </c>
      <c r="T180" s="159">
        <f t="shared" si="83"/>
        <v>0</v>
      </c>
      <c r="U180" s="448"/>
      <c r="V180" s="433"/>
    </row>
    <row r="181" spans="1:22" s="160" customFormat="1" ht="12.75">
      <c r="A181" s="445"/>
      <c r="B181" s="446"/>
      <c r="C181" s="158">
        <v>2023</v>
      </c>
      <c r="D181" s="159">
        <f t="shared" si="61"/>
        <v>68978961.72</v>
      </c>
      <c r="E181" s="159">
        <f t="shared" si="81"/>
        <v>49950107.32</v>
      </c>
      <c r="F181" s="159">
        <f t="shared" si="81"/>
        <v>0</v>
      </c>
      <c r="G181" s="159">
        <f t="shared" si="81"/>
        <v>19028854.4</v>
      </c>
      <c r="H181" s="159">
        <f t="shared" si="81"/>
        <v>0</v>
      </c>
      <c r="I181" s="448"/>
      <c r="J181" s="159">
        <f t="shared" si="62"/>
        <v>0</v>
      </c>
      <c r="K181" s="159">
        <f t="shared" si="82"/>
        <v>0</v>
      </c>
      <c r="L181" s="159">
        <f t="shared" si="82"/>
        <v>0</v>
      </c>
      <c r="M181" s="159">
        <f t="shared" si="82"/>
        <v>0</v>
      </c>
      <c r="N181" s="159">
        <f t="shared" si="82"/>
        <v>0</v>
      </c>
      <c r="O181" s="446"/>
      <c r="P181" s="159">
        <f t="shared" si="63"/>
        <v>7518000</v>
      </c>
      <c r="Q181" s="159">
        <f t="shared" si="83"/>
        <v>7518000</v>
      </c>
      <c r="R181" s="159">
        <f t="shared" si="83"/>
        <v>0</v>
      </c>
      <c r="S181" s="159">
        <f t="shared" si="83"/>
        <v>0</v>
      </c>
      <c r="T181" s="159">
        <f t="shared" si="83"/>
        <v>0</v>
      </c>
      <c r="U181" s="448"/>
      <c r="V181" s="433"/>
    </row>
    <row r="182" spans="1:22" s="163" customFormat="1" ht="12.75" customHeight="1" hidden="1">
      <c r="A182" s="434" t="s">
        <v>479</v>
      </c>
      <c r="B182" s="435" t="s">
        <v>185</v>
      </c>
      <c r="C182" s="161" t="s">
        <v>4</v>
      </c>
      <c r="D182" s="162">
        <f t="shared" si="61"/>
        <v>57086563.199999996</v>
      </c>
      <c r="E182" s="162">
        <f>SUM(E183:E185)</f>
        <v>0</v>
      </c>
      <c r="F182" s="162">
        <f>SUM(F183:F185)</f>
        <v>0</v>
      </c>
      <c r="G182" s="162">
        <f>SUM(G183:G185)</f>
        <v>57086563.199999996</v>
      </c>
      <c r="H182" s="162">
        <f>SUM(H183:H185)</f>
        <v>0</v>
      </c>
      <c r="I182" s="438"/>
      <c r="J182" s="162">
        <f t="shared" si="62"/>
        <v>0</v>
      </c>
      <c r="K182" s="162">
        <f>SUM(K183:K185)</f>
        <v>0</v>
      </c>
      <c r="L182" s="162">
        <f>SUM(L183:L185)</f>
        <v>0</v>
      </c>
      <c r="M182" s="162">
        <f>SUM(M183:M185)</f>
        <v>0</v>
      </c>
      <c r="N182" s="162">
        <f>SUM(N183:N185)</f>
        <v>0</v>
      </c>
      <c r="O182" s="435" t="s">
        <v>185</v>
      </c>
      <c r="P182" s="162">
        <f t="shared" si="63"/>
        <v>57086563.199999996</v>
      </c>
      <c r="Q182" s="162">
        <f>SUM(Q183:Q185)</f>
        <v>0</v>
      </c>
      <c r="R182" s="162">
        <f>SUM(R183:R185)</f>
        <v>0</v>
      </c>
      <c r="S182" s="162">
        <f>SUM(S183:S185)</f>
        <v>57086563.199999996</v>
      </c>
      <c r="T182" s="162">
        <f>SUM(T183:T185)</f>
        <v>0</v>
      </c>
      <c r="U182" s="441" t="s">
        <v>121</v>
      </c>
      <c r="V182" s="443" t="s">
        <v>121</v>
      </c>
    </row>
    <row r="183" spans="1:22" s="166" customFormat="1" ht="12.75" hidden="1">
      <c r="A183" s="434"/>
      <c r="B183" s="436"/>
      <c r="C183" s="164">
        <v>2021</v>
      </c>
      <c r="D183" s="165">
        <f>SUM(E183:H183)</f>
        <v>19028854.4</v>
      </c>
      <c r="E183" s="165">
        <f>E187</f>
        <v>0</v>
      </c>
      <c r="F183" s="165">
        <f>F187</f>
        <v>0</v>
      </c>
      <c r="G183" s="165">
        <f>G187</f>
        <v>19028854.4</v>
      </c>
      <c r="H183" s="165">
        <f>H187</f>
        <v>0</v>
      </c>
      <c r="I183" s="439"/>
      <c r="J183" s="165">
        <f t="shared" si="62"/>
        <v>0</v>
      </c>
      <c r="K183" s="165">
        <f>K187</f>
        <v>0</v>
      </c>
      <c r="L183" s="165">
        <f>L187</f>
        <v>0</v>
      </c>
      <c r="M183" s="165">
        <f>M187</f>
        <v>0</v>
      </c>
      <c r="N183" s="165">
        <f>N187</f>
        <v>0</v>
      </c>
      <c r="O183" s="436"/>
      <c r="P183" s="165">
        <f t="shared" si="63"/>
        <v>19028854.4</v>
      </c>
      <c r="Q183" s="165">
        <f>E183+K183</f>
        <v>0</v>
      </c>
      <c r="R183" s="165">
        <f aca="true" t="shared" si="84" ref="R183:T185">F183+L183</f>
        <v>0</v>
      </c>
      <c r="S183" s="165">
        <f t="shared" si="84"/>
        <v>19028854.4</v>
      </c>
      <c r="T183" s="165">
        <f t="shared" si="84"/>
        <v>0</v>
      </c>
      <c r="U183" s="442"/>
      <c r="V183" s="444"/>
    </row>
    <row r="184" spans="1:22" s="166" customFormat="1" ht="12.75" hidden="1">
      <c r="A184" s="434"/>
      <c r="B184" s="436"/>
      <c r="C184" s="164">
        <v>2022</v>
      </c>
      <c r="D184" s="165">
        <f aca="true" t="shared" si="85" ref="D184:D247">SUM(E184:H184)</f>
        <v>19028854.4</v>
      </c>
      <c r="E184" s="165">
        <f aca="true" t="shared" si="86" ref="E184:H185">E188</f>
        <v>0</v>
      </c>
      <c r="F184" s="165">
        <f t="shared" si="86"/>
        <v>0</v>
      </c>
      <c r="G184" s="165">
        <f t="shared" si="86"/>
        <v>19028854.4</v>
      </c>
      <c r="H184" s="165">
        <f t="shared" si="86"/>
        <v>0</v>
      </c>
      <c r="I184" s="439"/>
      <c r="J184" s="165">
        <f t="shared" si="62"/>
        <v>0</v>
      </c>
      <c r="K184" s="165">
        <f aca="true" t="shared" si="87" ref="K184:N185">K188</f>
        <v>0</v>
      </c>
      <c r="L184" s="165">
        <f t="shared" si="87"/>
        <v>0</v>
      </c>
      <c r="M184" s="165">
        <f t="shared" si="87"/>
        <v>0</v>
      </c>
      <c r="N184" s="165">
        <f t="shared" si="87"/>
        <v>0</v>
      </c>
      <c r="O184" s="436"/>
      <c r="P184" s="165">
        <f t="shared" si="63"/>
        <v>19028854.4</v>
      </c>
      <c r="Q184" s="165">
        <f>E184+K184</f>
        <v>0</v>
      </c>
      <c r="R184" s="165">
        <f t="shared" si="84"/>
        <v>0</v>
      </c>
      <c r="S184" s="165">
        <f t="shared" si="84"/>
        <v>19028854.4</v>
      </c>
      <c r="T184" s="165">
        <f t="shared" si="84"/>
        <v>0</v>
      </c>
      <c r="U184" s="442"/>
      <c r="V184" s="444"/>
    </row>
    <row r="185" spans="1:22" s="166" customFormat="1" ht="12.75" hidden="1">
      <c r="A185" s="434"/>
      <c r="B185" s="437"/>
      <c r="C185" s="164">
        <v>2023</v>
      </c>
      <c r="D185" s="165">
        <f t="shared" si="85"/>
        <v>19028854.4</v>
      </c>
      <c r="E185" s="165">
        <f t="shared" si="86"/>
        <v>0</v>
      </c>
      <c r="F185" s="165">
        <f t="shared" si="86"/>
        <v>0</v>
      </c>
      <c r="G185" s="165">
        <f t="shared" si="86"/>
        <v>19028854.4</v>
      </c>
      <c r="H185" s="165">
        <f t="shared" si="86"/>
        <v>0</v>
      </c>
      <c r="I185" s="440"/>
      <c r="J185" s="165">
        <f t="shared" si="62"/>
        <v>0</v>
      </c>
      <c r="K185" s="165">
        <f t="shared" si="87"/>
        <v>0</v>
      </c>
      <c r="L185" s="165">
        <f t="shared" si="87"/>
        <v>0</v>
      </c>
      <c r="M185" s="165">
        <f t="shared" si="87"/>
        <v>0</v>
      </c>
      <c r="N185" s="165">
        <f t="shared" si="87"/>
        <v>0</v>
      </c>
      <c r="O185" s="437"/>
      <c r="P185" s="165">
        <f t="shared" si="63"/>
        <v>19028854.4</v>
      </c>
      <c r="Q185" s="165">
        <f>E185+K185</f>
        <v>0</v>
      </c>
      <c r="R185" s="165">
        <f t="shared" si="84"/>
        <v>0</v>
      </c>
      <c r="S185" s="165">
        <f t="shared" si="84"/>
        <v>19028854.4</v>
      </c>
      <c r="T185" s="165">
        <f t="shared" si="84"/>
        <v>0</v>
      </c>
      <c r="U185" s="442"/>
      <c r="V185" s="444"/>
    </row>
    <row r="186" spans="1:22" s="109" customFormat="1" ht="12.75" customHeight="1" hidden="1">
      <c r="A186" s="374" t="s">
        <v>480</v>
      </c>
      <c r="B186" s="375" t="s">
        <v>481</v>
      </c>
      <c r="C186" s="106" t="s">
        <v>4</v>
      </c>
      <c r="D186" s="108">
        <f t="shared" si="85"/>
        <v>57086563.199999996</v>
      </c>
      <c r="E186" s="108">
        <f>SUM(E187:E189)</f>
        <v>0</v>
      </c>
      <c r="F186" s="108">
        <f>SUM(F187:F189)</f>
        <v>0</v>
      </c>
      <c r="G186" s="108">
        <f>SUM(G187:G189)</f>
        <v>57086563.199999996</v>
      </c>
      <c r="H186" s="108">
        <f>SUM(H187:H189)</f>
        <v>0</v>
      </c>
      <c r="I186" s="378"/>
      <c r="J186" s="108">
        <f t="shared" si="62"/>
        <v>0</v>
      </c>
      <c r="K186" s="108">
        <f>SUM(K187:K189)</f>
        <v>0</v>
      </c>
      <c r="L186" s="108">
        <f>SUM(L187:L189)</f>
        <v>0</v>
      </c>
      <c r="M186" s="108">
        <f>SUM(M187:M189)</f>
        <v>0</v>
      </c>
      <c r="N186" s="108">
        <f>SUM(N187:N189)</f>
        <v>0</v>
      </c>
      <c r="O186" s="375" t="s">
        <v>481</v>
      </c>
      <c r="P186" s="108">
        <f t="shared" si="63"/>
        <v>57086563.199999996</v>
      </c>
      <c r="Q186" s="108">
        <f>SUM(Q187:Q189)</f>
        <v>0</v>
      </c>
      <c r="R186" s="108">
        <f>SUM(R187:R189)</f>
        <v>0</v>
      </c>
      <c r="S186" s="108">
        <f>SUM(S187:S189)</f>
        <v>57086563.199999996</v>
      </c>
      <c r="T186" s="108">
        <f>SUM(T187:T189)</f>
        <v>0</v>
      </c>
      <c r="U186" s="378"/>
      <c r="V186" s="372"/>
    </row>
    <row r="187" spans="1:22" ht="12.75" hidden="1">
      <c r="A187" s="374"/>
      <c r="B187" s="376"/>
      <c r="C187" s="105">
        <v>2021</v>
      </c>
      <c r="D187" s="110">
        <f t="shared" si="85"/>
        <v>19028854.4</v>
      </c>
      <c r="E187" s="110">
        <v>0</v>
      </c>
      <c r="F187" s="110">
        <v>0</v>
      </c>
      <c r="G187" s="110">
        <v>19028854.4</v>
      </c>
      <c r="H187" s="110">
        <v>0</v>
      </c>
      <c r="I187" s="379"/>
      <c r="J187" s="110">
        <f t="shared" si="62"/>
        <v>0</v>
      </c>
      <c r="K187" s="110">
        <v>0</v>
      </c>
      <c r="L187" s="110">
        <v>0</v>
      </c>
      <c r="M187" s="110">
        <v>0</v>
      </c>
      <c r="N187" s="110">
        <v>0</v>
      </c>
      <c r="O187" s="376"/>
      <c r="P187" s="110">
        <f t="shared" si="63"/>
        <v>19028854.4</v>
      </c>
      <c r="Q187" s="110">
        <f>E187+K187</f>
        <v>0</v>
      </c>
      <c r="R187" s="110">
        <f aca="true" t="shared" si="88" ref="R187:T189">F187+L187</f>
        <v>0</v>
      </c>
      <c r="S187" s="110">
        <f t="shared" si="88"/>
        <v>19028854.4</v>
      </c>
      <c r="T187" s="110">
        <f t="shared" si="88"/>
        <v>0</v>
      </c>
      <c r="U187" s="379"/>
      <c r="V187" s="373"/>
    </row>
    <row r="188" spans="1:22" ht="12.75" hidden="1">
      <c r="A188" s="374"/>
      <c r="B188" s="376"/>
      <c r="C188" s="105">
        <v>2022</v>
      </c>
      <c r="D188" s="110">
        <f t="shared" si="85"/>
        <v>19028854.4</v>
      </c>
      <c r="E188" s="110">
        <v>0</v>
      </c>
      <c r="F188" s="110">
        <v>0</v>
      </c>
      <c r="G188" s="110">
        <v>19028854.4</v>
      </c>
      <c r="H188" s="110">
        <v>0</v>
      </c>
      <c r="I188" s="379"/>
      <c r="J188" s="110">
        <f t="shared" si="62"/>
        <v>0</v>
      </c>
      <c r="K188" s="110">
        <v>0</v>
      </c>
      <c r="L188" s="110">
        <v>0</v>
      </c>
      <c r="M188" s="110">
        <v>0</v>
      </c>
      <c r="N188" s="110">
        <v>0</v>
      </c>
      <c r="O188" s="376"/>
      <c r="P188" s="110">
        <f t="shared" si="63"/>
        <v>19028854.4</v>
      </c>
      <c r="Q188" s="110">
        <f>E188+K188</f>
        <v>0</v>
      </c>
      <c r="R188" s="110">
        <f t="shared" si="88"/>
        <v>0</v>
      </c>
      <c r="S188" s="110">
        <f t="shared" si="88"/>
        <v>19028854.4</v>
      </c>
      <c r="T188" s="110">
        <f t="shared" si="88"/>
        <v>0</v>
      </c>
      <c r="U188" s="379"/>
      <c r="V188" s="373"/>
    </row>
    <row r="189" spans="1:22" ht="12.75" hidden="1">
      <c r="A189" s="374"/>
      <c r="B189" s="377"/>
      <c r="C189" s="105">
        <v>2023</v>
      </c>
      <c r="D189" s="110">
        <f t="shared" si="85"/>
        <v>19028854.4</v>
      </c>
      <c r="E189" s="110">
        <v>0</v>
      </c>
      <c r="F189" s="110">
        <v>0</v>
      </c>
      <c r="G189" s="110">
        <v>19028854.4</v>
      </c>
      <c r="H189" s="110">
        <v>0</v>
      </c>
      <c r="I189" s="380"/>
      <c r="J189" s="110">
        <f t="shared" si="62"/>
        <v>0</v>
      </c>
      <c r="K189" s="110">
        <v>0</v>
      </c>
      <c r="L189" s="110">
        <v>0</v>
      </c>
      <c r="M189" s="110">
        <v>0</v>
      </c>
      <c r="N189" s="110">
        <v>0</v>
      </c>
      <c r="O189" s="377"/>
      <c r="P189" s="110">
        <f t="shared" si="63"/>
        <v>19028854.4</v>
      </c>
      <c r="Q189" s="110">
        <f>E189+K189</f>
        <v>0</v>
      </c>
      <c r="R189" s="110">
        <f t="shared" si="88"/>
        <v>0</v>
      </c>
      <c r="S189" s="110">
        <f t="shared" si="88"/>
        <v>19028854.4</v>
      </c>
      <c r="T189" s="110">
        <f t="shared" si="88"/>
        <v>0</v>
      </c>
      <c r="U189" s="380"/>
      <c r="V189" s="373"/>
    </row>
    <row r="190" spans="1:22" s="163" customFormat="1" ht="12.75" customHeight="1">
      <c r="A190" s="434" t="s">
        <v>482</v>
      </c>
      <c r="B190" s="435" t="s">
        <v>187</v>
      </c>
      <c r="C190" s="161" t="s">
        <v>4</v>
      </c>
      <c r="D190" s="162">
        <f t="shared" si="85"/>
        <v>145021841.84</v>
      </c>
      <c r="E190" s="162">
        <f>SUM(E191:E193)</f>
        <v>145021841.84</v>
      </c>
      <c r="F190" s="162">
        <f>SUM(F191:F193)</f>
        <v>0</v>
      </c>
      <c r="G190" s="162">
        <f>SUM(G191:G193)</f>
        <v>0</v>
      </c>
      <c r="H190" s="162">
        <f>SUM(H191:H193)</f>
        <v>0</v>
      </c>
      <c r="I190" s="438"/>
      <c r="J190" s="162">
        <f aca="true" t="shared" si="89" ref="J190:J253">SUM(K190:N190)</f>
        <v>-511400</v>
      </c>
      <c r="K190" s="162">
        <f>SUM(K191:K193)</f>
        <v>-511400</v>
      </c>
      <c r="L190" s="162">
        <f>SUM(L191:L193)</f>
        <v>0</v>
      </c>
      <c r="M190" s="162">
        <f>SUM(M191:M193)</f>
        <v>0</v>
      </c>
      <c r="N190" s="162">
        <f>SUM(N191:N193)</f>
        <v>0</v>
      </c>
      <c r="O190" s="435" t="s">
        <v>187</v>
      </c>
      <c r="P190" s="162">
        <f aca="true" t="shared" si="90" ref="P190:P253">SUM(Q190:T190)</f>
        <v>22554000</v>
      </c>
      <c r="Q190" s="162">
        <f>SUM(Q191:Q193)</f>
        <v>22554000</v>
      </c>
      <c r="R190" s="162">
        <f>SUM(R191:R193)</f>
        <v>0</v>
      </c>
      <c r="S190" s="162">
        <f>SUM(S191:S193)</f>
        <v>0</v>
      </c>
      <c r="T190" s="162">
        <f>SUM(T191:T193)</f>
        <v>0</v>
      </c>
      <c r="U190" s="441" t="s">
        <v>121</v>
      </c>
      <c r="V190" s="443" t="s">
        <v>121</v>
      </c>
    </row>
    <row r="191" spans="1:22" s="166" customFormat="1" ht="12.75">
      <c r="A191" s="434"/>
      <c r="B191" s="436"/>
      <c r="C191" s="164">
        <v>2021</v>
      </c>
      <c r="D191" s="165">
        <f t="shared" si="85"/>
        <v>46302065.94</v>
      </c>
      <c r="E191" s="165">
        <f>E195+E199+E203+E207+E211+E215</f>
        <v>46302065.94</v>
      </c>
      <c r="F191" s="165">
        <f>F195+F199+F203+F207+F211+F215</f>
        <v>0</v>
      </c>
      <c r="G191" s="165">
        <f>G195+G199+G203+G207+G211+G215</f>
        <v>0</v>
      </c>
      <c r="H191" s="165">
        <f>H195+H199+H203+H207+H211+H215</f>
        <v>0</v>
      </c>
      <c r="I191" s="439"/>
      <c r="J191" s="165">
        <f t="shared" si="89"/>
        <v>-511400</v>
      </c>
      <c r="K191" s="165">
        <f>K195+K199+K203+K207+K211+K215</f>
        <v>-511400</v>
      </c>
      <c r="L191" s="165">
        <f>L195+L199+L203+L207+L211+L215</f>
        <v>0</v>
      </c>
      <c r="M191" s="165">
        <f>M195+M199+M203+M207+M211+M215</f>
        <v>0</v>
      </c>
      <c r="N191" s="165">
        <f>N195+N199+N203+N207+N211+N215</f>
        <v>0</v>
      </c>
      <c r="O191" s="436"/>
      <c r="P191" s="165">
        <f t="shared" si="90"/>
        <v>7518000</v>
      </c>
      <c r="Q191" s="165">
        <f>Q195</f>
        <v>7518000</v>
      </c>
      <c r="R191" s="165">
        <f>R195</f>
        <v>0</v>
      </c>
      <c r="S191" s="165">
        <f>S195</f>
        <v>0</v>
      </c>
      <c r="T191" s="165">
        <f>T195</f>
        <v>0</v>
      </c>
      <c r="U191" s="442"/>
      <c r="V191" s="444"/>
    </row>
    <row r="192" spans="1:22" s="166" customFormat="1" ht="12.75">
      <c r="A192" s="434"/>
      <c r="B192" s="436"/>
      <c r="C192" s="164">
        <v>2022</v>
      </c>
      <c r="D192" s="165">
        <f t="shared" si="85"/>
        <v>48769668.58</v>
      </c>
      <c r="E192" s="165">
        <f aca="true" t="shared" si="91" ref="E192:H193">E196+E200+E204+E208+E212+E216</f>
        <v>48769668.58</v>
      </c>
      <c r="F192" s="165">
        <f t="shared" si="91"/>
        <v>0</v>
      </c>
      <c r="G192" s="165">
        <f t="shared" si="91"/>
        <v>0</v>
      </c>
      <c r="H192" s="165">
        <f t="shared" si="91"/>
        <v>0</v>
      </c>
      <c r="I192" s="439"/>
      <c r="J192" s="165">
        <f t="shared" si="89"/>
        <v>0</v>
      </c>
      <c r="K192" s="165">
        <f aca="true" t="shared" si="92" ref="K192:N193">K196+K200+K204+K208+K212+K216</f>
        <v>0</v>
      </c>
      <c r="L192" s="165">
        <f t="shared" si="92"/>
        <v>0</v>
      </c>
      <c r="M192" s="165">
        <f t="shared" si="92"/>
        <v>0</v>
      </c>
      <c r="N192" s="165">
        <f t="shared" si="92"/>
        <v>0</v>
      </c>
      <c r="O192" s="436"/>
      <c r="P192" s="165">
        <f t="shared" si="90"/>
        <v>7518000</v>
      </c>
      <c r="Q192" s="165">
        <f aca="true" t="shared" si="93" ref="Q192:T193">Q196</f>
        <v>7518000</v>
      </c>
      <c r="R192" s="165">
        <f t="shared" si="93"/>
        <v>0</v>
      </c>
      <c r="S192" s="165">
        <f t="shared" si="93"/>
        <v>0</v>
      </c>
      <c r="T192" s="165">
        <f t="shared" si="93"/>
        <v>0</v>
      </c>
      <c r="U192" s="442"/>
      <c r="V192" s="444"/>
    </row>
    <row r="193" spans="1:22" s="166" customFormat="1" ht="12.75">
      <c r="A193" s="434"/>
      <c r="B193" s="437"/>
      <c r="C193" s="164">
        <v>2023</v>
      </c>
      <c r="D193" s="165">
        <f t="shared" si="85"/>
        <v>49950107.32</v>
      </c>
      <c r="E193" s="165">
        <f t="shared" si="91"/>
        <v>49950107.32</v>
      </c>
      <c r="F193" s="165">
        <f t="shared" si="91"/>
        <v>0</v>
      </c>
      <c r="G193" s="165">
        <f t="shared" si="91"/>
        <v>0</v>
      </c>
      <c r="H193" s="165">
        <f t="shared" si="91"/>
        <v>0</v>
      </c>
      <c r="I193" s="440"/>
      <c r="J193" s="165">
        <f t="shared" si="89"/>
        <v>0</v>
      </c>
      <c r="K193" s="165">
        <f t="shared" si="92"/>
        <v>0</v>
      </c>
      <c r="L193" s="165">
        <f t="shared" si="92"/>
        <v>0</v>
      </c>
      <c r="M193" s="165">
        <f t="shared" si="92"/>
        <v>0</v>
      </c>
      <c r="N193" s="165">
        <f t="shared" si="92"/>
        <v>0</v>
      </c>
      <c r="O193" s="437"/>
      <c r="P193" s="165">
        <f t="shared" si="90"/>
        <v>7518000</v>
      </c>
      <c r="Q193" s="165">
        <f t="shared" si="93"/>
        <v>7518000</v>
      </c>
      <c r="R193" s="165">
        <f t="shared" si="93"/>
        <v>0</v>
      </c>
      <c r="S193" s="165">
        <f t="shared" si="93"/>
        <v>0</v>
      </c>
      <c r="T193" s="165">
        <f t="shared" si="93"/>
        <v>0</v>
      </c>
      <c r="U193" s="442"/>
      <c r="V193" s="444"/>
    </row>
    <row r="194" spans="1:22" s="109" customFormat="1" ht="12.75" customHeight="1" hidden="1">
      <c r="A194" s="432" t="s">
        <v>483</v>
      </c>
      <c r="B194" s="375" t="s">
        <v>484</v>
      </c>
      <c r="C194" s="106" t="s">
        <v>4</v>
      </c>
      <c r="D194" s="108">
        <f t="shared" si="85"/>
        <v>22554000</v>
      </c>
      <c r="E194" s="108">
        <f>SUM(E195:E197)</f>
        <v>22554000</v>
      </c>
      <c r="F194" s="108">
        <f>SUM(F195:F197)</f>
        <v>0</v>
      </c>
      <c r="G194" s="108">
        <f>SUM(G195:G197)</f>
        <v>0</v>
      </c>
      <c r="H194" s="108">
        <f>SUM(H195:H197)</f>
        <v>0</v>
      </c>
      <c r="I194" s="378"/>
      <c r="J194" s="108">
        <f t="shared" si="89"/>
        <v>0</v>
      </c>
      <c r="K194" s="108">
        <f>SUM(K195:K197)</f>
        <v>0</v>
      </c>
      <c r="L194" s="108">
        <f>SUM(L195:L197)</f>
        <v>0</v>
      </c>
      <c r="M194" s="108">
        <f>SUM(M195:M197)</f>
        <v>0</v>
      </c>
      <c r="N194" s="108">
        <f>SUM(N195:N197)</f>
        <v>0</v>
      </c>
      <c r="O194" s="375" t="s">
        <v>484</v>
      </c>
      <c r="P194" s="108">
        <f t="shared" si="90"/>
        <v>22554000</v>
      </c>
      <c r="Q194" s="108">
        <f>SUM(Q195:Q197)</f>
        <v>22554000</v>
      </c>
      <c r="R194" s="108">
        <f>SUM(R195:R197)</f>
        <v>0</v>
      </c>
      <c r="S194" s="108">
        <f>SUM(S195:S197)</f>
        <v>0</v>
      </c>
      <c r="T194" s="108">
        <f>SUM(T195:T197)</f>
        <v>0</v>
      </c>
      <c r="U194" s="378"/>
      <c r="V194" s="372"/>
    </row>
    <row r="195" spans="1:22" ht="12.75" hidden="1">
      <c r="A195" s="374"/>
      <c r="B195" s="376"/>
      <c r="C195" s="105">
        <v>2021</v>
      </c>
      <c r="D195" s="110">
        <f t="shared" si="85"/>
        <v>7518000</v>
      </c>
      <c r="E195" s="110">
        <v>7518000</v>
      </c>
      <c r="F195" s="110">
        <v>0</v>
      </c>
      <c r="G195" s="110">
        <v>0</v>
      </c>
      <c r="H195" s="110">
        <v>0</v>
      </c>
      <c r="I195" s="379"/>
      <c r="J195" s="110">
        <f t="shared" si="89"/>
        <v>0</v>
      </c>
      <c r="K195" s="110">
        <v>0</v>
      </c>
      <c r="L195" s="110">
        <v>0</v>
      </c>
      <c r="M195" s="110">
        <v>0</v>
      </c>
      <c r="N195" s="110">
        <v>0</v>
      </c>
      <c r="O195" s="376"/>
      <c r="P195" s="110">
        <f t="shared" si="90"/>
        <v>7518000</v>
      </c>
      <c r="Q195" s="110">
        <f>E195+K195</f>
        <v>7518000</v>
      </c>
      <c r="R195" s="110">
        <f aca="true" t="shared" si="94" ref="R195:T197">F195+L195</f>
        <v>0</v>
      </c>
      <c r="S195" s="110">
        <f t="shared" si="94"/>
        <v>0</v>
      </c>
      <c r="T195" s="110">
        <f t="shared" si="94"/>
        <v>0</v>
      </c>
      <c r="U195" s="379"/>
      <c r="V195" s="373"/>
    </row>
    <row r="196" spans="1:22" ht="12.75" hidden="1">
      <c r="A196" s="374"/>
      <c r="B196" s="376"/>
      <c r="C196" s="105">
        <v>2022</v>
      </c>
      <c r="D196" s="110">
        <f t="shared" si="85"/>
        <v>7518000</v>
      </c>
      <c r="E196" s="110">
        <v>7518000</v>
      </c>
      <c r="F196" s="110">
        <v>0</v>
      </c>
      <c r="G196" s="110">
        <v>0</v>
      </c>
      <c r="H196" s="110">
        <v>0</v>
      </c>
      <c r="I196" s="379"/>
      <c r="J196" s="110">
        <f t="shared" si="89"/>
        <v>0</v>
      </c>
      <c r="K196" s="110">
        <v>0</v>
      </c>
      <c r="L196" s="110">
        <v>0</v>
      </c>
      <c r="M196" s="110">
        <v>0</v>
      </c>
      <c r="N196" s="110">
        <v>0</v>
      </c>
      <c r="O196" s="376"/>
      <c r="P196" s="110">
        <f t="shared" si="90"/>
        <v>7518000</v>
      </c>
      <c r="Q196" s="110">
        <f>E196+K196</f>
        <v>7518000</v>
      </c>
      <c r="R196" s="110">
        <f t="shared" si="94"/>
        <v>0</v>
      </c>
      <c r="S196" s="110">
        <f t="shared" si="94"/>
        <v>0</v>
      </c>
      <c r="T196" s="110">
        <f t="shared" si="94"/>
        <v>0</v>
      </c>
      <c r="U196" s="379"/>
      <c r="V196" s="373"/>
    </row>
    <row r="197" spans="1:22" ht="12.75" hidden="1">
      <c r="A197" s="374"/>
      <c r="B197" s="377"/>
      <c r="C197" s="105">
        <v>2023</v>
      </c>
      <c r="D197" s="110">
        <f t="shared" si="85"/>
        <v>7518000</v>
      </c>
      <c r="E197" s="110">
        <v>7518000</v>
      </c>
      <c r="F197" s="110">
        <v>0</v>
      </c>
      <c r="G197" s="110">
        <v>0</v>
      </c>
      <c r="H197" s="110">
        <v>0</v>
      </c>
      <c r="I197" s="380"/>
      <c r="J197" s="110">
        <f t="shared" si="89"/>
        <v>0</v>
      </c>
      <c r="K197" s="110">
        <v>0</v>
      </c>
      <c r="L197" s="110">
        <v>0</v>
      </c>
      <c r="M197" s="110">
        <v>0</v>
      </c>
      <c r="N197" s="110">
        <v>0</v>
      </c>
      <c r="O197" s="377"/>
      <c r="P197" s="110">
        <f t="shared" si="90"/>
        <v>7518000</v>
      </c>
      <c r="Q197" s="110">
        <f>E197+K197</f>
        <v>7518000</v>
      </c>
      <c r="R197" s="110">
        <f t="shared" si="94"/>
        <v>0</v>
      </c>
      <c r="S197" s="110">
        <f t="shared" si="94"/>
        <v>0</v>
      </c>
      <c r="T197" s="110">
        <f t="shared" si="94"/>
        <v>0</v>
      </c>
      <c r="U197" s="380"/>
      <c r="V197" s="373"/>
    </row>
    <row r="198" spans="1:22" s="109" customFormat="1" ht="12.75" customHeight="1" hidden="1">
      <c r="A198" s="432" t="s">
        <v>485</v>
      </c>
      <c r="B198" s="375" t="s">
        <v>486</v>
      </c>
      <c r="C198" s="106" t="s">
        <v>4</v>
      </c>
      <c r="D198" s="108">
        <f t="shared" si="85"/>
        <v>267041.84</v>
      </c>
      <c r="E198" s="108">
        <f>SUM(E199:E201)</f>
        <v>267041.84</v>
      </c>
      <c r="F198" s="108">
        <f>SUM(F199:F201)</f>
        <v>0</v>
      </c>
      <c r="G198" s="108">
        <f>SUM(G199:G201)</f>
        <v>0</v>
      </c>
      <c r="H198" s="108">
        <f>SUM(H199:H201)</f>
        <v>0</v>
      </c>
      <c r="I198" s="378"/>
      <c r="J198" s="108">
        <f t="shared" si="89"/>
        <v>0</v>
      </c>
      <c r="K198" s="108">
        <f>SUM(K199:K201)</f>
        <v>0</v>
      </c>
      <c r="L198" s="108">
        <f>SUM(L199:L201)</f>
        <v>0</v>
      </c>
      <c r="M198" s="108">
        <f>SUM(M199:M201)</f>
        <v>0</v>
      </c>
      <c r="N198" s="108">
        <f>SUM(N199:N201)</f>
        <v>0</v>
      </c>
      <c r="O198" s="375" t="s">
        <v>486</v>
      </c>
      <c r="P198" s="108">
        <f t="shared" si="90"/>
        <v>267041.84</v>
      </c>
      <c r="Q198" s="108">
        <f>SUM(Q199:Q201)</f>
        <v>267041.84</v>
      </c>
      <c r="R198" s="108">
        <f>SUM(R199:R201)</f>
        <v>0</v>
      </c>
      <c r="S198" s="108">
        <f>SUM(S199:S201)</f>
        <v>0</v>
      </c>
      <c r="T198" s="108">
        <f>SUM(T199:T201)</f>
        <v>0</v>
      </c>
      <c r="U198" s="378"/>
      <c r="V198" s="372"/>
    </row>
    <row r="199" spans="1:22" ht="12.75" hidden="1">
      <c r="A199" s="374"/>
      <c r="B199" s="376"/>
      <c r="C199" s="105">
        <v>2021</v>
      </c>
      <c r="D199" s="110">
        <f t="shared" si="85"/>
        <v>85565.94</v>
      </c>
      <c r="E199" s="110">
        <v>85565.94</v>
      </c>
      <c r="F199" s="110">
        <v>0</v>
      </c>
      <c r="G199" s="110">
        <v>0</v>
      </c>
      <c r="H199" s="110">
        <v>0</v>
      </c>
      <c r="I199" s="379"/>
      <c r="J199" s="110">
        <f t="shared" si="89"/>
        <v>0</v>
      </c>
      <c r="K199" s="110">
        <v>0</v>
      </c>
      <c r="L199" s="110">
        <v>0</v>
      </c>
      <c r="M199" s="110">
        <v>0</v>
      </c>
      <c r="N199" s="110">
        <v>0</v>
      </c>
      <c r="O199" s="376"/>
      <c r="P199" s="110">
        <f t="shared" si="90"/>
        <v>85565.94</v>
      </c>
      <c r="Q199" s="110">
        <f>E199+K199</f>
        <v>85565.94</v>
      </c>
      <c r="R199" s="110">
        <f aca="true" t="shared" si="95" ref="R199:T201">F199+L199</f>
        <v>0</v>
      </c>
      <c r="S199" s="110">
        <f t="shared" si="95"/>
        <v>0</v>
      </c>
      <c r="T199" s="110">
        <f t="shared" si="95"/>
        <v>0</v>
      </c>
      <c r="U199" s="379"/>
      <c r="V199" s="373"/>
    </row>
    <row r="200" spans="1:22" ht="12.75" hidden="1">
      <c r="A200" s="374"/>
      <c r="B200" s="376"/>
      <c r="C200" s="105">
        <v>2022</v>
      </c>
      <c r="D200" s="110">
        <f t="shared" si="85"/>
        <v>88968.58</v>
      </c>
      <c r="E200" s="110">
        <v>88968.58</v>
      </c>
      <c r="F200" s="110">
        <v>0</v>
      </c>
      <c r="G200" s="110">
        <v>0</v>
      </c>
      <c r="H200" s="110">
        <v>0</v>
      </c>
      <c r="I200" s="379"/>
      <c r="J200" s="110">
        <f t="shared" si="89"/>
        <v>0</v>
      </c>
      <c r="K200" s="110">
        <v>0</v>
      </c>
      <c r="L200" s="110">
        <v>0</v>
      </c>
      <c r="M200" s="110">
        <v>0</v>
      </c>
      <c r="N200" s="110">
        <v>0</v>
      </c>
      <c r="O200" s="376"/>
      <c r="P200" s="110">
        <f t="shared" si="90"/>
        <v>88968.58</v>
      </c>
      <c r="Q200" s="110">
        <f>E200+K200</f>
        <v>88968.58</v>
      </c>
      <c r="R200" s="110">
        <f t="shared" si="95"/>
        <v>0</v>
      </c>
      <c r="S200" s="110">
        <f t="shared" si="95"/>
        <v>0</v>
      </c>
      <c r="T200" s="110">
        <f t="shared" si="95"/>
        <v>0</v>
      </c>
      <c r="U200" s="379"/>
      <c r="V200" s="373"/>
    </row>
    <row r="201" spans="1:22" ht="12.75" hidden="1">
      <c r="A201" s="374"/>
      <c r="B201" s="377"/>
      <c r="C201" s="105">
        <v>2023</v>
      </c>
      <c r="D201" s="110">
        <f t="shared" si="85"/>
        <v>92507.32</v>
      </c>
      <c r="E201" s="110">
        <v>92507.32</v>
      </c>
      <c r="F201" s="110">
        <v>0</v>
      </c>
      <c r="G201" s="110">
        <v>0</v>
      </c>
      <c r="H201" s="110">
        <v>0</v>
      </c>
      <c r="I201" s="380"/>
      <c r="J201" s="110">
        <f t="shared" si="89"/>
        <v>0</v>
      </c>
      <c r="K201" s="110">
        <v>0</v>
      </c>
      <c r="L201" s="110">
        <v>0</v>
      </c>
      <c r="M201" s="110">
        <v>0</v>
      </c>
      <c r="N201" s="110">
        <v>0</v>
      </c>
      <c r="O201" s="377"/>
      <c r="P201" s="110">
        <f t="shared" si="90"/>
        <v>92507.32</v>
      </c>
      <c r="Q201" s="110">
        <f>E201+K201</f>
        <v>92507.32</v>
      </c>
      <c r="R201" s="110">
        <f t="shared" si="95"/>
        <v>0</v>
      </c>
      <c r="S201" s="110">
        <f t="shared" si="95"/>
        <v>0</v>
      </c>
      <c r="T201" s="110">
        <f t="shared" si="95"/>
        <v>0</v>
      </c>
      <c r="U201" s="380"/>
      <c r="V201" s="373"/>
    </row>
    <row r="202" spans="1:22" s="109" customFormat="1" ht="12.75" customHeight="1" hidden="1">
      <c r="A202" s="432" t="s">
        <v>487</v>
      </c>
      <c r="B202" s="375" t="s">
        <v>488</v>
      </c>
      <c r="C202" s="106" t="s">
        <v>4</v>
      </c>
      <c r="D202" s="108">
        <f t="shared" si="85"/>
        <v>5170200</v>
      </c>
      <c r="E202" s="108">
        <f>SUM(E203:E205)</f>
        <v>5170200</v>
      </c>
      <c r="F202" s="108">
        <f>SUM(F203:F205)</f>
        <v>0</v>
      </c>
      <c r="G202" s="108">
        <f>SUM(G203:G205)</f>
        <v>0</v>
      </c>
      <c r="H202" s="108">
        <f>SUM(H203:H205)</f>
        <v>0</v>
      </c>
      <c r="I202" s="378"/>
      <c r="J202" s="108">
        <f t="shared" si="89"/>
        <v>0</v>
      </c>
      <c r="K202" s="108">
        <f>SUM(K203:K205)</f>
        <v>0</v>
      </c>
      <c r="L202" s="108">
        <f>SUM(L203:L205)</f>
        <v>0</v>
      </c>
      <c r="M202" s="108">
        <f>SUM(M203:M205)</f>
        <v>0</v>
      </c>
      <c r="N202" s="108">
        <f>SUM(N203:N205)</f>
        <v>0</v>
      </c>
      <c r="O202" s="375" t="s">
        <v>488</v>
      </c>
      <c r="P202" s="108">
        <f t="shared" si="90"/>
        <v>5170200</v>
      </c>
      <c r="Q202" s="108">
        <f>SUM(Q203:Q205)</f>
        <v>5170200</v>
      </c>
      <c r="R202" s="108">
        <f>SUM(R203:R205)</f>
        <v>0</v>
      </c>
      <c r="S202" s="108">
        <f>SUM(S203:S205)</f>
        <v>0</v>
      </c>
      <c r="T202" s="108">
        <f>SUM(T203:T205)</f>
        <v>0</v>
      </c>
      <c r="U202" s="378"/>
      <c r="V202" s="372"/>
    </row>
    <row r="203" spans="1:22" ht="12.75" hidden="1">
      <c r="A203" s="374"/>
      <c r="B203" s="376"/>
      <c r="C203" s="105">
        <v>2021</v>
      </c>
      <c r="D203" s="110">
        <f t="shared" si="85"/>
        <v>1657100</v>
      </c>
      <c r="E203" s="110">
        <v>1657100</v>
      </c>
      <c r="F203" s="110">
        <v>0</v>
      </c>
      <c r="G203" s="110">
        <v>0</v>
      </c>
      <c r="H203" s="110">
        <v>0</v>
      </c>
      <c r="I203" s="379"/>
      <c r="J203" s="110">
        <f t="shared" si="89"/>
        <v>0</v>
      </c>
      <c r="K203" s="110">
        <v>0</v>
      </c>
      <c r="L203" s="110">
        <v>0</v>
      </c>
      <c r="M203" s="110">
        <v>0</v>
      </c>
      <c r="N203" s="110">
        <v>0</v>
      </c>
      <c r="O203" s="376"/>
      <c r="P203" s="110">
        <f t="shared" si="90"/>
        <v>1657100</v>
      </c>
      <c r="Q203" s="110">
        <f>E203+K203</f>
        <v>1657100</v>
      </c>
      <c r="R203" s="110">
        <f aca="true" t="shared" si="96" ref="R203:T205">F203+L203</f>
        <v>0</v>
      </c>
      <c r="S203" s="110">
        <f t="shared" si="96"/>
        <v>0</v>
      </c>
      <c r="T203" s="110">
        <f t="shared" si="96"/>
        <v>0</v>
      </c>
      <c r="U203" s="379"/>
      <c r="V203" s="373"/>
    </row>
    <row r="204" spans="1:22" ht="12.75" hidden="1">
      <c r="A204" s="374"/>
      <c r="B204" s="376"/>
      <c r="C204" s="105">
        <v>2022</v>
      </c>
      <c r="D204" s="110">
        <f t="shared" si="85"/>
        <v>1722500</v>
      </c>
      <c r="E204" s="110">
        <v>1722500</v>
      </c>
      <c r="F204" s="110">
        <v>0</v>
      </c>
      <c r="G204" s="110">
        <v>0</v>
      </c>
      <c r="H204" s="110">
        <v>0</v>
      </c>
      <c r="I204" s="379"/>
      <c r="J204" s="110">
        <f t="shared" si="89"/>
        <v>0</v>
      </c>
      <c r="K204" s="110">
        <v>0</v>
      </c>
      <c r="L204" s="110">
        <v>0</v>
      </c>
      <c r="M204" s="110">
        <v>0</v>
      </c>
      <c r="N204" s="110">
        <v>0</v>
      </c>
      <c r="O204" s="376"/>
      <c r="P204" s="110">
        <f t="shared" si="90"/>
        <v>1722500</v>
      </c>
      <c r="Q204" s="110">
        <f>E204+K204</f>
        <v>1722500</v>
      </c>
      <c r="R204" s="110">
        <f t="shared" si="96"/>
        <v>0</v>
      </c>
      <c r="S204" s="110">
        <f t="shared" si="96"/>
        <v>0</v>
      </c>
      <c r="T204" s="110">
        <f t="shared" si="96"/>
        <v>0</v>
      </c>
      <c r="U204" s="379"/>
      <c r="V204" s="373"/>
    </row>
    <row r="205" spans="1:22" ht="12.75" hidden="1">
      <c r="A205" s="374"/>
      <c r="B205" s="377"/>
      <c r="C205" s="105">
        <v>2023</v>
      </c>
      <c r="D205" s="110">
        <f t="shared" si="85"/>
        <v>1790600</v>
      </c>
      <c r="E205" s="110">
        <v>1790600</v>
      </c>
      <c r="F205" s="110">
        <v>0</v>
      </c>
      <c r="G205" s="110">
        <v>0</v>
      </c>
      <c r="H205" s="110">
        <v>0</v>
      </c>
      <c r="I205" s="380"/>
      <c r="J205" s="110">
        <f t="shared" si="89"/>
        <v>0</v>
      </c>
      <c r="K205" s="110">
        <v>0</v>
      </c>
      <c r="L205" s="110">
        <v>0</v>
      </c>
      <c r="M205" s="110">
        <v>0</v>
      </c>
      <c r="N205" s="110">
        <v>0</v>
      </c>
      <c r="O205" s="377"/>
      <c r="P205" s="110">
        <f t="shared" si="90"/>
        <v>1790600</v>
      </c>
      <c r="Q205" s="110">
        <f>E205+K205</f>
        <v>1790600</v>
      </c>
      <c r="R205" s="110">
        <f t="shared" si="96"/>
        <v>0</v>
      </c>
      <c r="S205" s="110">
        <f t="shared" si="96"/>
        <v>0</v>
      </c>
      <c r="T205" s="110">
        <f t="shared" si="96"/>
        <v>0</v>
      </c>
      <c r="U205" s="380"/>
      <c r="V205" s="373"/>
    </row>
    <row r="206" spans="1:22" s="109" customFormat="1" ht="12.75" customHeight="1" hidden="1">
      <c r="A206" s="432" t="s">
        <v>489</v>
      </c>
      <c r="B206" s="375" t="s">
        <v>490</v>
      </c>
      <c r="C206" s="106" t="s">
        <v>4</v>
      </c>
      <c r="D206" s="108">
        <f t="shared" si="85"/>
        <v>762500</v>
      </c>
      <c r="E206" s="108">
        <f>SUM(E207:E209)</f>
        <v>762500</v>
      </c>
      <c r="F206" s="108">
        <f>SUM(F207:F209)</f>
        <v>0</v>
      </c>
      <c r="G206" s="108">
        <f>SUM(G207:G209)</f>
        <v>0</v>
      </c>
      <c r="H206" s="108">
        <f>SUM(H207:H209)</f>
        <v>0</v>
      </c>
      <c r="I206" s="378"/>
      <c r="J206" s="108">
        <f t="shared" si="89"/>
        <v>0</v>
      </c>
      <c r="K206" s="108">
        <f>SUM(K207:K209)</f>
        <v>0</v>
      </c>
      <c r="L206" s="108">
        <f>SUM(L207:L209)</f>
        <v>0</v>
      </c>
      <c r="M206" s="108">
        <f>SUM(M207:M209)</f>
        <v>0</v>
      </c>
      <c r="N206" s="108">
        <f>SUM(N207:N209)</f>
        <v>0</v>
      </c>
      <c r="O206" s="375" t="s">
        <v>490</v>
      </c>
      <c r="P206" s="108">
        <f t="shared" si="90"/>
        <v>762500</v>
      </c>
      <c r="Q206" s="108">
        <f>SUM(Q207:Q209)</f>
        <v>762500</v>
      </c>
      <c r="R206" s="108">
        <f>SUM(R207:R209)</f>
        <v>0</v>
      </c>
      <c r="S206" s="108">
        <f>SUM(S207:S209)</f>
        <v>0</v>
      </c>
      <c r="T206" s="108">
        <f>SUM(T207:T209)</f>
        <v>0</v>
      </c>
      <c r="U206" s="378"/>
      <c r="V206" s="372"/>
    </row>
    <row r="207" spans="1:22" ht="12.75" hidden="1">
      <c r="A207" s="374"/>
      <c r="B207" s="376"/>
      <c r="C207" s="105">
        <v>2021</v>
      </c>
      <c r="D207" s="110">
        <f t="shared" si="85"/>
        <v>305000</v>
      </c>
      <c r="E207" s="110">
        <v>305000</v>
      </c>
      <c r="F207" s="110">
        <v>0</v>
      </c>
      <c r="G207" s="110">
        <v>0</v>
      </c>
      <c r="H207" s="110">
        <v>0</v>
      </c>
      <c r="I207" s="379"/>
      <c r="J207" s="110">
        <f t="shared" si="89"/>
        <v>0</v>
      </c>
      <c r="K207" s="110">
        <v>0</v>
      </c>
      <c r="L207" s="110">
        <v>0</v>
      </c>
      <c r="M207" s="110">
        <v>0</v>
      </c>
      <c r="N207" s="110">
        <v>0</v>
      </c>
      <c r="O207" s="376"/>
      <c r="P207" s="110">
        <f t="shared" si="90"/>
        <v>305000</v>
      </c>
      <c r="Q207" s="110">
        <f>E207+K207</f>
        <v>305000</v>
      </c>
      <c r="R207" s="110">
        <f aca="true" t="shared" si="97" ref="R207:T209">F207+L207</f>
        <v>0</v>
      </c>
      <c r="S207" s="110">
        <f t="shared" si="97"/>
        <v>0</v>
      </c>
      <c r="T207" s="110">
        <f t="shared" si="97"/>
        <v>0</v>
      </c>
      <c r="U207" s="379"/>
      <c r="V207" s="373"/>
    </row>
    <row r="208" spans="1:22" ht="12.75" hidden="1">
      <c r="A208" s="374"/>
      <c r="B208" s="376"/>
      <c r="C208" s="105">
        <v>2022</v>
      </c>
      <c r="D208" s="110">
        <f t="shared" si="85"/>
        <v>305000</v>
      </c>
      <c r="E208" s="110">
        <v>305000</v>
      </c>
      <c r="F208" s="110">
        <v>0</v>
      </c>
      <c r="G208" s="110">
        <v>0</v>
      </c>
      <c r="H208" s="110">
        <v>0</v>
      </c>
      <c r="I208" s="379"/>
      <c r="J208" s="110">
        <f t="shared" si="89"/>
        <v>0</v>
      </c>
      <c r="K208" s="110">
        <v>0</v>
      </c>
      <c r="L208" s="110">
        <v>0</v>
      </c>
      <c r="M208" s="110">
        <v>0</v>
      </c>
      <c r="N208" s="110">
        <v>0</v>
      </c>
      <c r="O208" s="376"/>
      <c r="P208" s="110">
        <f t="shared" si="90"/>
        <v>305000</v>
      </c>
      <c r="Q208" s="110">
        <f>E208+K208</f>
        <v>305000</v>
      </c>
      <c r="R208" s="110">
        <f t="shared" si="97"/>
        <v>0</v>
      </c>
      <c r="S208" s="110">
        <f t="shared" si="97"/>
        <v>0</v>
      </c>
      <c r="T208" s="110">
        <f t="shared" si="97"/>
        <v>0</v>
      </c>
      <c r="U208" s="379"/>
      <c r="V208" s="373"/>
    </row>
    <row r="209" spans="1:22" ht="12.75" hidden="1">
      <c r="A209" s="374"/>
      <c r="B209" s="377"/>
      <c r="C209" s="105">
        <v>2023</v>
      </c>
      <c r="D209" s="110">
        <f t="shared" si="85"/>
        <v>152500</v>
      </c>
      <c r="E209" s="110">
        <v>152500</v>
      </c>
      <c r="F209" s="110">
        <v>0</v>
      </c>
      <c r="G209" s="110">
        <v>0</v>
      </c>
      <c r="H209" s="110">
        <v>0</v>
      </c>
      <c r="I209" s="380"/>
      <c r="J209" s="110">
        <f t="shared" si="89"/>
        <v>0</v>
      </c>
      <c r="K209" s="110">
        <v>0</v>
      </c>
      <c r="L209" s="110">
        <v>0</v>
      </c>
      <c r="M209" s="110">
        <v>0</v>
      </c>
      <c r="N209" s="110">
        <v>0</v>
      </c>
      <c r="O209" s="377"/>
      <c r="P209" s="110">
        <f t="shared" si="90"/>
        <v>152500</v>
      </c>
      <c r="Q209" s="110">
        <f>E209+K209</f>
        <v>152500</v>
      </c>
      <c r="R209" s="110">
        <f t="shared" si="97"/>
        <v>0</v>
      </c>
      <c r="S209" s="110">
        <f t="shared" si="97"/>
        <v>0</v>
      </c>
      <c r="T209" s="110">
        <f t="shared" si="97"/>
        <v>0</v>
      </c>
      <c r="U209" s="380"/>
      <c r="V209" s="373"/>
    </row>
    <row r="210" spans="1:22" s="109" customFormat="1" ht="12.75" customHeight="1" hidden="1">
      <c r="A210" s="432" t="s">
        <v>491</v>
      </c>
      <c r="B210" s="375" t="s">
        <v>492</v>
      </c>
      <c r="C210" s="106" t="s">
        <v>4</v>
      </c>
      <c r="D210" s="108">
        <f t="shared" si="85"/>
        <v>2300100</v>
      </c>
      <c r="E210" s="108">
        <f>SUM(E211:E213)</f>
        <v>2300100</v>
      </c>
      <c r="F210" s="108">
        <f>SUM(F211:F213)</f>
        <v>0</v>
      </c>
      <c r="G210" s="108">
        <f>SUM(G211:G213)</f>
        <v>0</v>
      </c>
      <c r="H210" s="108">
        <f>SUM(H211:H213)</f>
        <v>0</v>
      </c>
      <c r="I210" s="378"/>
      <c r="J210" s="108">
        <f t="shared" si="89"/>
        <v>0</v>
      </c>
      <c r="K210" s="108">
        <f>SUM(K211:K213)</f>
        <v>0</v>
      </c>
      <c r="L210" s="108">
        <f>SUM(L211:L213)</f>
        <v>0</v>
      </c>
      <c r="M210" s="108">
        <f>SUM(M211:M213)</f>
        <v>0</v>
      </c>
      <c r="N210" s="108">
        <f>SUM(N211:N213)</f>
        <v>0</v>
      </c>
      <c r="O210" s="375" t="s">
        <v>492</v>
      </c>
      <c r="P210" s="108">
        <f t="shared" si="90"/>
        <v>2300100</v>
      </c>
      <c r="Q210" s="108">
        <f>SUM(Q211:Q213)</f>
        <v>2300100</v>
      </c>
      <c r="R210" s="108">
        <f>SUM(R211:R213)</f>
        <v>0</v>
      </c>
      <c r="S210" s="108">
        <f>SUM(S211:S213)</f>
        <v>0</v>
      </c>
      <c r="T210" s="108">
        <f>SUM(T211:T213)</f>
        <v>0</v>
      </c>
      <c r="U210" s="378"/>
      <c r="V210" s="372"/>
    </row>
    <row r="211" spans="1:22" ht="12.75" hidden="1">
      <c r="A211" s="374"/>
      <c r="B211" s="376"/>
      <c r="C211" s="105">
        <v>2021</v>
      </c>
      <c r="D211" s="110">
        <f t="shared" si="85"/>
        <v>692700</v>
      </c>
      <c r="E211" s="110">
        <v>692700</v>
      </c>
      <c r="F211" s="110">
        <v>0</v>
      </c>
      <c r="G211" s="110">
        <v>0</v>
      </c>
      <c r="H211" s="110">
        <v>0</v>
      </c>
      <c r="I211" s="379"/>
      <c r="J211" s="110">
        <f t="shared" si="89"/>
        <v>0</v>
      </c>
      <c r="K211" s="110">
        <v>0</v>
      </c>
      <c r="L211" s="110">
        <v>0</v>
      </c>
      <c r="M211" s="110">
        <v>0</v>
      </c>
      <c r="N211" s="110">
        <v>0</v>
      </c>
      <c r="O211" s="376"/>
      <c r="P211" s="110">
        <f t="shared" si="90"/>
        <v>692700</v>
      </c>
      <c r="Q211" s="110">
        <f>E211+K211</f>
        <v>692700</v>
      </c>
      <c r="R211" s="110">
        <f aca="true" t="shared" si="98" ref="R211:T213">F211+L211</f>
        <v>0</v>
      </c>
      <c r="S211" s="110">
        <f t="shared" si="98"/>
        <v>0</v>
      </c>
      <c r="T211" s="110">
        <f t="shared" si="98"/>
        <v>0</v>
      </c>
      <c r="U211" s="379"/>
      <c r="V211" s="373"/>
    </row>
    <row r="212" spans="1:22" ht="12.75" hidden="1">
      <c r="A212" s="374"/>
      <c r="B212" s="376"/>
      <c r="C212" s="105">
        <v>2022</v>
      </c>
      <c r="D212" s="110">
        <f t="shared" si="85"/>
        <v>787900</v>
      </c>
      <c r="E212" s="110">
        <v>787900</v>
      </c>
      <c r="F212" s="110">
        <v>0</v>
      </c>
      <c r="G212" s="110">
        <v>0</v>
      </c>
      <c r="H212" s="110">
        <v>0</v>
      </c>
      <c r="I212" s="379"/>
      <c r="J212" s="110">
        <f t="shared" si="89"/>
        <v>0</v>
      </c>
      <c r="K212" s="110">
        <v>0</v>
      </c>
      <c r="L212" s="110">
        <v>0</v>
      </c>
      <c r="M212" s="110">
        <v>0</v>
      </c>
      <c r="N212" s="110">
        <v>0</v>
      </c>
      <c r="O212" s="376"/>
      <c r="P212" s="110">
        <f t="shared" si="90"/>
        <v>787900</v>
      </c>
      <c r="Q212" s="110">
        <f>E212+K212</f>
        <v>787900</v>
      </c>
      <c r="R212" s="110">
        <f t="shared" si="98"/>
        <v>0</v>
      </c>
      <c r="S212" s="110">
        <f t="shared" si="98"/>
        <v>0</v>
      </c>
      <c r="T212" s="110">
        <f t="shared" si="98"/>
        <v>0</v>
      </c>
      <c r="U212" s="379"/>
      <c r="V212" s="373"/>
    </row>
    <row r="213" spans="1:22" ht="12.75" hidden="1">
      <c r="A213" s="374"/>
      <c r="B213" s="377"/>
      <c r="C213" s="105">
        <v>2023</v>
      </c>
      <c r="D213" s="110">
        <f t="shared" si="85"/>
        <v>819500</v>
      </c>
      <c r="E213" s="110">
        <v>819500</v>
      </c>
      <c r="F213" s="110">
        <v>0</v>
      </c>
      <c r="G213" s="110">
        <v>0</v>
      </c>
      <c r="H213" s="110">
        <v>0</v>
      </c>
      <c r="I213" s="380"/>
      <c r="J213" s="110">
        <f t="shared" si="89"/>
        <v>0</v>
      </c>
      <c r="K213" s="110">
        <v>0</v>
      </c>
      <c r="L213" s="110">
        <v>0</v>
      </c>
      <c r="M213" s="110">
        <v>0</v>
      </c>
      <c r="N213" s="110">
        <v>0</v>
      </c>
      <c r="O213" s="377"/>
      <c r="P213" s="110">
        <f t="shared" si="90"/>
        <v>819500</v>
      </c>
      <c r="Q213" s="110">
        <f>E213+K213</f>
        <v>819500</v>
      </c>
      <c r="R213" s="110">
        <f t="shared" si="98"/>
        <v>0</v>
      </c>
      <c r="S213" s="110">
        <f t="shared" si="98"/>
        <v>0</v>
      </c>
      <c r="T213" s="110">
        <f t="shared" si="98"/>
        <v>0</v>
      </c>
      <c r="U213" s="380"/>
      <c r="V213" s="373"/>
    </row>
    <row r="214" spans="1:22" s="109" customFormat="1" ht="12.75" customHeight="1">
      <c r="A214" s="432" t="s">
        <v>493</v>
      </c>
      <c r="B214" s="375" t="s">
        <v>494</v>
      </c>
      <c r="C214" s="106" t="s">
        <v>4</v>
      </c>
      <c r="D214" s="108">
        <f t="shared" si="85"/>
        <v>113968000</v>
      </c>
      <c r="E214" s="108">
        <f>SUM(E215:E217)</f>
        <v>113968000</v>
      </c>
      <c r="F214" s="108">
        <f>SUM(F215:F217)</f>
        <v>0</v>
      </c>
      <c r="G214" s="108">
        <f>SUM(G215:G217)</f>
        <v>0</v>
      </c>
      <c r="H214" s="108">
        <f>SUM(H215:H217)</f>
        <v>0</v>
      </c>
      <c r="I214" s="378"/>
      <c r="J214" s="108">
        <f t="shared" si="89"/>
        <v>-511400</v>
      </c>
      <c r="K214" s="108">
        <f>SUM(K215:K217)</f>
        <v>-511400</v>
      </c>
      <c r="L214" s="108">
        <f>SUM(L215:L217)</f>
        <v>0</v>
      </c>
      <c r="M214" s="108">
        <f>SUM(M215:M217)</f>
        <v>0</v>
      </c>
      <c r="N214" s="108">
        <f>SUM(N215:N217)</f>
        <v>0</v>
      </c>
      <c r="O214" s="375" t="s">
        <v>494</v>
      </c>
      <c r="P214" s="108">
        <f t="shared" si="90"/>
        <v>113456600</v>
      </c>
      <c r="Q214" s="108">
        <f>SUM(Q215:Q217)</f>
        <v>113456600</v>
      </c>
      <c r="R214" s="108">
        <f>SUM(R215:R217)</f>
        <v>0</v>
      </c>
      <c r="S214" s="108">
        <f>SUM(S215:S217)</f>
        <v>0</v>
      </c>
      <c r="T214" s="108">
        <f>SUM(T215:T217)</f>
        <v>0</v>
      </c>
      <c r="U214" s="378"/>
      <c r="V214" s="372" t="s">
        <v>495</v>
      </c>
    </row>
    <row r="215" spans="1:22" ht="12.75">
      <c r="A215" s="374"/>
      <c r="B215" s="376"/>
      <c r="C215" s="105">
        <v>2021</v>
      </c>
      <c r="D215" s="110">
        <f t="shared" si="85"/>
        <v>36043700</v>
      </c>
      <c r="E215" s="110">
        <v>36043700</v>
      </c>
      <c r="F215" s="110">
        <v>0</v>
      </c>
      <c r="G215" s="110">
        <v>0</v>
      </c>
      <c r="H215" s="110">
        <v>0</v>
      </c>
      <c r="I215" s="379"/>
      <c r="J215" s="110">
        <f t="shared" si="89"/>
        <v>-511400</v>
      </c>
      <c r="K215" s="110">
        <v>-511400</v>
      </c>
      <c r="L215" s="110">
        <v>0</v>
      </c>
      <c r="M215" s="110">
        <v>0</v>
      </c>
      <c r="N215" s="110">
        <v>0</v>
      </c>
      <c r="O215" s="376"/>
      <c r="P215" s="110">
        <f t="shared" si="90"/>
        <v>35532300</v>
      </c>
      <c r="Q215" s="110">
        <f>E215+K215</f>
        <v>35532300</v>
      </c>
      <c r="R215" s="110">
        <f aca="true" t="shared" si="99" ref="R215:T217">F215+L215</f>
        <v>0</v>
      </c>
      <c r="S215" s="110">
        <f t="shared" si="99"/>
        <v>0</v>
      </c>
      <c r="T215" s="110">
        <f t="shared" si="99"/>
        <v>0</v>
      </c>
      <c r="U215" s="379"/>
      <c r="V215" s="373"/>
    </row>
    <row r="216" spans="1:22" ht="12.75">
      <c r="A216" s="374"/>
      <c r="B216" s="376"/>
      <c r="C216" s="105">
        <v>2022</v>
      </c>
      <c r="D216" s="110">
        <f t="shared" si="85"/>
        <v>38347300</v>
      </c>
      <c r="E216" s="110">
        <v>38347300</v>
      </c>
      <c r="F216" s="110">
        <v>0</v>
      </c>
      <c r="G216" s="110">
        <v>0</v>
      </c>
      <c r="H216" s="110">
        <v>0</v>
      </c>
      <c r="I216" s="379"/>
      <c r="J216" s="110">
        <f t="shared" si="89"/>
        <v>0</v>
      </c>
      <c r="K216" s="110">
        <v>0</v>
      </c>
      <c r="L216" s="110">
        <v>0</v>
      </c>
      <c r="M216" s="110">
        <v>0</v>
      </c>
      <c r="N216" s="110">
        <v>0</v>
      </c>
      <c r="O216" s="376"/>
      <c r="P216" s="110">
        <f t="shared" si="90"/>
        <v>38347300</v>
      </c>
      <c r="Q216" s="110">
        <f>E216+K216</f>
        <v>38347300</v>
      </c>
      <c r="R216" s="110">
        <f t="shared" si="99"/>
        <v>0</v>
      </c>
      <c r="S216" s="110">
        <f t="shared" si="99"/>
        <v>0</v>
      </c>
      <c r="T216" s="110">
        <f t="shared" si="99"/>
        <v>0</v>
      </c>
      <c r="U216" s="379"/>
      <c r="V216" s="373"/>
    </row>
    <row r="217" spans="1:22" ht="12.75">
      <c r="A217" s="374"/>
      <c r="B217" s="377"/>
      <c r="C217" s="105">
        <v>2023</v>
      </c>
      <c r="D217" s="110">
        <f t="shared" si="85"/>
        <v>39577000</v>
      </c>
      <c r="E217" s="110">
        <v>39577000</v>
      </c>
      <c r="F217" s="110">
        <v>0</v>
      </c>
      <c r="G217" s="110">
        <v>0</v>
      </c>
      <c r="H217" s="110">
        <v>0</v>
      </c>
      <c r="I217" s="380"/>
      <c r="J217" s="110">
        <f t="shared" si="89"/>
        <v>0</v>
      </c>
      <c r="K217" s="110">
        <v>0</v>
      </c>
      <c r="L217" s="110">
        <v>0</v>
      </c>
      <c r="M217" s="110">
        <v>0</v>
      </c>
      <c r="N217" s="110">
        <v>0</v>
      </c>
      <c r="O217" s="377"/>
      <c r="P217" s="110">
        <f t="shared" si="90"/>
        <v>39577000</v>
      </c>
      <c r="Q217" s="110">
        <f>E217+K217</f>
        <v>39577000</v>
      </c>
      <c r="R217" s="110">
        <f t="shared" si="99"/>
        <v>0</v>
      </c>
      <c r="S217" s="110">
        <f t="shared" si="99"/>
        <v>0</v>
      </c>
      <c r="T217" s="110">
        <f t="shared" si="99"/>
        <v>0</v>
      </c>
      <c r="U217" s="380"/>
      <c r="V217" s="373"/>
    </row>
    <row r="218" spans="1:22" s="169" customFormat="1" ht="12.75" customHeight="1">
      <c r="A218" s="461">
        <v>5</v>
      </c>
      <c r="B218" s="462" t="s">
        <v>326</v>
      </c>
      <c r="C218" s="167" t="s">
        <v>4</v>
      </c>
      <c r="D218" s="168">
        <f t="shared" si="85"/>
        <v>625709444.1800001</v>
      </c>
      <c r="E218" s="168">
        <f>SUM(E219:E221)</f>
        <v>112027089.85000001</v>
      </c>
      <c r="F218" s="168">
        <f>SUM(F219:F221)</f>
        <v>76958445</v>
      </c>
      <c r="G218" s="168">
        <f>SUM(G219:G221)</f>
        <v>311338499.33000004</v>
      </c>
      <c r="H218" s="168">
        <f>SUM(H219:H221)</f>
        <v>125385410</v>
      </c>
      <c r="I218" s="463"/>
      <c r="J218" s="168">
        <f t="shared" si="89"/>
        <v>3364029.13</v>
      </c>
      <c r="K218" s="168">
        <f>SUM(K219:K221)</f>
        <v>0</v>
      </c>
      <c r="L218" s="168">
        <f>SUM(L219:L221)</f>
        <v>0</v>
      </c>
      <c r="M218" s="168">
        <f>SUM(M219:M221)</f>
        <v>3364029.13</v>
      </c>
      <c r="N218" s="168">
        <f>SUM(N219:N221)</f>
        <v>0</v>
      </c>
      <c r="O218" s="462" t="s">
        <v>326</v>
      </c>
      <c r="P218" s="168">
        <f t="shared" si="90"/>
        <v>155410601.79000002</v>
      </c>
      <c r="Q218" s="168">
        <f>SUM(Q219:Q221)</f>
        <v>0</v>
      </c>
      <c r="R218" s="168">
        <f>SUM(R219:R221)</f>
        <v>0</v>
      </c>
      <c r="S218" s="168">
        <f>SUM(S219:S221)</f>
        <v>146030601.79000002</v>
      </c>
      <c r="T218" s="168">
        <f>SUM(T219:T221)</f>
        <v>9380000</v>
      </c>
      <c r="U218" s="463" t="s">
        <v>121</v>
      </c>
      <c r="V218" s="449" t="s">
        <v>121</v>
      </c>
    </row>
    <row r="219" spans="1:22" s="172" customFormat="1" ht="12.75">
      <c r="A219" s="461"/>
      <c r="B219" s="462"/>
      <c r="C219" s="170">
        <v>2021</v>
      </c>
      <c r="D219" s="171">
        <f t="shared" si="85"/>
        <v>204866831.12</v>
      </c>
      <c r="E219" s="171">
        <f>E223+E235+E243+E267</f>
        <v>36196035.95</v>
      </c>
      <c r="F219" s="171">
        <f>F223+F235+F243+F267</f>
        <v>24929935</v>
      </c>
      <c r="G219" s="171">
        <f>G223+G235+G243+G267</f>
        <v>102342390.17</v>
      </c>
      <c r="H219" s="171">
        <f>H223+H235+H243+H267</f>
        <v>41398470</v>
      </c>
      <c r="I219" s="464"/>
      <c r="J219" s="171">
        <f t="shared" si="89"/>
        <v>3364029.13</v>
      </c>
      <c r="K219" s="171">
        <f>K223+K235+K243+K267</f>
        <v>0</v>
      </c>
      <c r="L219" s="171">
        <f>L223+L235+L243+L267</f>
        <v>0</v>
      </c>
      <c r="M219" s="171">
        <f>M223+M235+M243+M267</f>
        <v>3364029.13</v>
      </c>
      <c r="N219" s="171">
        <f>N223+N235+N243+N267</f>
        <v>0</v>
      </c>
      <c r="O219" s="462"/>
      <c r="P219" s="171">
        <f t="shared" si="90"/>
        <v>52814449.35</v>
      </c>
      <c r="Q219" s="171">
        <f>Q235</f>
        <v>0</v>
      </c>
      <c r="R219" s="171">
        <f>R235</f>
        <v>0</v>
      </c>
      <c r="S219" s="171">
        <f>S235</f>
        <v>50084449.35</v>
      </c>
      <c r="T219" s="171">
        <f>T235</f>
        <v>2730000</v>
      </c>
      <c r="U219" s="464"/>
      <c r="V219" s="449"/>
    </row>
    <row r="220" spans="1:22" s="172" customFormat="1" ht="12.75">
      <c r="A220" s="461"/>
      <c r="B220" s="462"/>
      <c r="C220" s="170">
        <v>2022</v>
      </c>
      <c r="D220" s="171">
        <f t="shared" si="85"/>
        <v>209796308.34000003</v>
      </c>
      <c r="E220" s="171">
        <f aca="true" t="shared" si="100" ref="E220:H221">E224+E236+E244+E268</f>
        <v>37449526.95</v>
      </c>
      <c r="F220" s="171">
        <f t="shared" si="100"/>
        <v>26014255</v>
      </c>
      <c r="G220" s="171">
        <f t="shared" si="100"/>
        <v>103344056.39000002</v>
      </c>
      <c r="H220" s="171">
        <f t="shared" si="100"/>
        <v>42988470</v>
      </c>
      <c r="I220" s="464"/>
      <c r="J220" s="171">
        <f t="shared" si="89"/>
        <v>0</v>
      </c>
      <c r="K220" s="171">
        <f aca="true" t="shared" si="101" ref="K220:N221">K224+K236+K244+K268</f>
        <v>0</v>
      </c>
      <c r="L220" s="171">
        <f t="shared" si="101"/>
        <v>0</v>
      </c>
      <c r="M220" s="171">
        <f t="shared" si="101"/>
        <v>0</v>
      </c>
      <c r="N220" s="171">
        <f t="shared" si="101"/>
        <v>0</v>
      </c>
      <c r="O220" s="462"/>
      <c r="P220" s="171">
        <f t="shared" si="90"/>
        <v>51455610.55</v>
      </c>
      <c r="Q220" s="171">
        <f aca="true" t="shared" si="102" ref="Q220:T221">Q236</f>
        <v>0</v>
      </c>
      <c r="R220" s="171">
        <f t="shared" si="102"/>
        <v>0</v>
      </c>
      <c r="S220" s="171">
        <f t="shared" si="102"/>
        <v>47135610.55</v>
      </c>
      <c r="T220" s="171">
        <f t="shared" si="102"/>
        <v>4320000</v>
      </c>
      <c r="U220" s="464"/>
      <c r="V220" s="449"/>
    </row>
    <row r="221" spans="1:22" s="172" customFormat="1" ht="12.75">
      <c r="A221" s="461"/>
      <c r="B221" s="462"/>
      <c r="C221" s="170">
        <v>2023</v>
      </c>
      <c r="D221" s="171">
        <f t="shared" si="85"/>
        <v>211046304.72000003</v>
      </c>
      <c r="E221" s="171">
        <f t="shared" si="100"/>
        <v>38381526.95</v>
      </c>
      <c r="F221" s="171">
        <f t="shared" si="100"/>
        <v>26014255</v>
      </c>
      <c r="G221" s="171">
        <f t="shared" si="100"/>
        <v>105652052.77000001</v>
      </c>
      <c r="H221" s="171">
        <f t="shared" si="100"/>
        <v>40998470</v>
      </c>
      <c r="I221" s="464"/>
      <c r="J221" s="171">
        <f t="shared" si="89"/>
        <v>0</v>
      </c>
      <c r="K221" s="171">
        <f t="shared" si="101"/>
        <v>0</v>
      </c>
      <c r="L221" s="171">
        <f t="shared" si="101"/>
        <v>0</v>
      </c>
      <c r="M221" s="171">
        <f t="shared" si="101"/>
        <v>0</v>
      </c>
      <c r="N221" s="171">
        <f t="shared" si="101"/>
        <v>0</v>
      </c>
      <c r="O221" s="462"/>
      <c r="P221" s="171">
        <f t="shared" si="90"/>
        <v>51140541.89</v>
      </c>
      <c r="Q221" s="171">
        <f t="shared" si="102"/>
        <v>0</v>
      </c>
      <c r="R221" s="171">
        <f t="shared" si="102"/>
        <v>0</v>
      </c>
      <c r="S221" s="171">
        <f t="shared" si="102"/>
        <v>48810541.89</v>
      </c>
      <c r="T221" s="171">
        <f t="shared" si="102"/>
        <v>2330000</v>
      </c>
      <c r="U221" s="464"/>
      <c r="V221" s="449"/>
    </row>
    <row r="222" spans="1:22" s="175" customFormat="1" ht="12.75" customHeight="1" hidden="1">
      <c r="A222" s="450" t="s">
        <v>496</v>
      </c>
      <c r="B222" s="451" t="s">
        <v>201</v>
      </c>
      <c r="C222" s="173" t="s">
        <v>4</v>
      </c>
      <c r="D222" s="174">
        <f aca="true" t="shared" si="103" ref="D222:D229">SUM(E222:H222)</f>
        <v>65640006.230000004</v>
      </c>
      <c r="E222" s="174">
        <f>SUM(E223:E225)</f>
        <v>92801.16</v>
      </c>
      <c r="F222" s="174">
        <f>SUM(F223:F225)</f>
        <v>0</v>
      </c>
      <c r="G222" s="174">
        <f>SUM(G223:G225)</f>
        <v>65097205.07000001</v>
      </c>
      <c r="H222" s="174">
        <f>SUM(H223:H225)</f>
        <v>450000</v>
      </c>
      <c r="I222" s="454"/>
      <c r="J222" s="174">
        <f t="shared" si="89"/>
        <v>0</v>
      </c>
      <c r="K222" s="174">
        <f>SUM(K223:K225)</f>
        <v>0</v>
      </c>
      <c r="L222" s="174">
        <f>SUM(L223:L225)</f>
        <v>0</v>
      </c>
      <c r="M222" s="174">
        <f>SUM(M223:M225)</f>
        <v>0</v>
      </c>
      <c r="N222" s="174">
        <f>SUM(N223:N225)</f>
        <v>0</v>
      </c>
      <c r="O222" s="451" t="s">
        <v>201</v>
      </c>
      <c r="P222" s="174">
        <f t="shared" si="90"/>
        <v>65496872.36000001</v>
      </c>
      <c r="Q222" s="174">
        <f>SUM(Q223:Q225)</f>
        <v>0</v>
      </c>
      <c r="R222" s="174">
        <f>SUM(R223:R225)</f>
        <v>0</v>
      </c>
      <c r="S222" s="174">
        <f>SUM(S223:S225)</f>
        <v>65046872.36000001</v>
      </c>
      <c r="T222" s="174">
        <f>SUM(T223:T225)</f>
        <v>450000</v>
      </c>
      <c r="U222" s="457" t="s">
        <v>121</v>
      </c>
      <c r="V222" s="459" t="s">
        <v>121</v>
      </c>
    </row>
    <row r="223" spans="1:22" s="178" customFormat="1" ht="12.75" hidden="1">
      <c r="A223" s="450"/>
      <c r="B223" s="452"/>
      <c r="C223" s="176">
        <v>2021</v>
      </c>
      <c r="D223" s="177">
        <f t="shared" si="103"/>
        <v>21690508.59</v>
      </c>
      <c r="E223" s="177">
        <f>E227+E231</f>
        <v>30933.72</v>
      </c>
      <c r="F223" s="177">
        <f>F227+F231</f>
        <v>0</v>
      </c>
      <c r="G223" s="177">
        <f>G227+G231</f>
        <v>21509574.87</v>
      </c>
      <c r="H223" s="177">
        <f>H227+H231</f>
        <v>150000</v>
      </c>
      <c r="I223" s="455"/>
      <c r="J223" s="177">
        <f t="shared" si="89"/>
        <v>0</v>
      </c>
      <c r="K223" s="177">
        <f>K227+K231</f>
        <v>0</v>
      </c>
      <c r="L223" s="177">
        <f>L227+L231</f>
        <v>0</v>
      </c>
      <c r="M223" s="177">
        <f>M227+M231</f>
        <v>0</v>
      </c>
      <c r="N223" s="177">
        <f>N227+N231</f>
        <v>0</v>
      </c>
      <c r="O223" s="452"/>
      <c r="P223" s="177">
        <f t="shared" si="90"/>
        <v>21642797.3</v>
      </c>
      <c r="Q223" s="177">
        <f>Q227</f>
        <v>0</v>
      </c>
      <c r="R223" s="177">
        <f>R227</f>
        <v>0</v>
      </c>
      <c r="S223" s="177">
        <f>S227</f>
        <v>21492797.3</v>
      </c>
      <c r="T223" s="177">
        <f>T227</f>
        <v>150000</v>
      </c>
      <c r="U223" s="458"/>
      <c r="V223" s="460"/>
    </row>
    <row r="224" spans="1:22" s="178" customFormat="1" ht="12.75" hidden="1">
      <c r="A224" s="450"/>
      <c r="B224" s="452"/>
      <c r="C224" s="176">
        <v>2022</v>
      </c>
      <c r="D224" s="177">
        <f t="shared" si="103"/>
        <v>21797947.64</v>
      </c>
      <c r="E224" s="177">
        <f aca="true" t="shared" si="104" ref="E224:H225">E228+E232</f>
        <v>30933.72</v>
      </c>
      <c r="F224" s="177">
        <f t="shared" si="104"/>
        <v>0</v>
      </c>
      <c r="G224" s="177">
        <f t="shared" si="104"/>
        <v>21617013.92</v>
      </c>
      <c r="H224" s="177">
        <f t="shared" si="104"/>
        <v>150000</v>
      </c>
      <c r="I224" s="455"/>
      <c r="J224" s="177">
        <f t="shared" si="89"/>
        <v>0</v>
      </c>
      <c r="K224" s="177">
        <f aca="true" t="shared" si="105" ref="K224:N225">K228+K232</f>
        <v>0</v>
      </c>
      <c r="L224" s="177">
        <f t="shared" si="105"/>
        <v>0</v>
      </c>
      <c r="M224" s="177">
        <f t="shared" si="105"/>
        <v>0</v>
      </c>
      <c r="N224" s="177">
        <f t="shared" si="105"/>
        <v>0</v>
      </c>
      <c r="O224" s="452"/>
      <c r="P224" s="177">
        <f t="shared" si="90"/>
        <v>21750236.35</v>
      </c>
      <c r="Q224" s="177">
        <f aca="true" t="shared" si="106" ref="Q224:T225">Q228</f>
        <v>0</v>
      </c>
      <c r="R224" s="177">
        <f t="shared" si="106"/>
        <v>0</v>
      </c>
      <c r="S224" s="177">
        <f t="shared" si="106"/>
        <v>21600236.35</v>
      </c>
      <c r="T224" s="177">
        <f t="shared" si="106"/>
        <v>150000</v>
      </c>
      <c r="U224" s="458"/>
      <c r="V224" s="460"/>
    </row>
    <row r="225" spans="1:22" s="178" customFormat="1" ht="12.75" hidden="1">
      <c r="A225" s="450"/>
      <c r="B225" s="453"/>
      <c r="C225" s="176">
        <v>2023</v>
      </c>
      <c r="D225" s="177">
        <f t="shared" si="103"/>
        <v>22151550</v>
      </c>
      <c r="E225" s="177">
        <f t="shared" si="104"/>
        <v>30933.72</v>
      </c>
      <c r="F225" s="177">
        <f t="shared" si="104"/>
        <v>0</v>
      </c>
      <c r="G225" s="177">
        <f t="shared" si="104"/>
        <v>21970616.28</v>
      </c>
      <c r="H225" s="177">
        <f t="shared" si="104"/>
        <v>150000</v>
      </c>
      <c r="I225" s="456"/>
      <c r="J225" s="177">
        <f t="shared" si="89"/>
        <v>0</v>
      </c>
      <c r="K225" s="177">
        <f t="shared" si="105"/>
        <v>0</v>
      </c>
      <c r="L225" s="177">
        <f t="shared" si="105"/>
        <v>0</v>
      </c>
      <c r="M225" s="177">
        <f t="shared" si="105"/>
        <v>0</v>
      </c>
      <c r="N225" s="177">
        <f t="shared" si="105"/>
        <v>0</v>
      </c>
      <c r="O225" s="453"/>
      <c r="P225" s="177">
        <f t="shared" si="90"/>
        <v>22103838.71</v>
      </c>
      <c r="Q225" s="177">
        <f t="shared" si="106"/>
        <v>0</v>
      </c>
      <c r="R225" s="177">
        <f t="shared" si="106"/>
        <v>0</v>
      </c>
      <c r="S225" s="177">
        <f t="shared" si="106"/>
        <v>21953838.71</v>
      </c>
      <c r="T225" s="177">
        <f t="shared" si="106"/>
        <v>150000</v>
      </c>
      <c r="U225" s="458"/>
      <c r="V225" s="460"/>
    </row>
    <row r="226" spans="1:22" s="109" customFormat="1" ht="12.75" customHeight="1" hidden="1">
      <c r="A226" s="432" t="s">
        <v>497</v>
      </c>
      <c r="B226" s="375" t="s">
        <v>498</v>
      </c>
      <c r="C226" s="106" t="s">
        <v>4</v>
      </c>
      <c r="D226" s="108">
        <f t="shared" si="103"/>
        <v>65496872.36000001</v>
      </c>
      <c r="E226" s="108">
        <f>SUM(E227:E229)</f>
        <v>0</v>
      </c>
      <c r="F226" s="108">
        <f>SUM(F227:F229)</f>
        <v>0</v>
      </c>
      <c r="G226" s="108">
        <f>SUM(G227:G229)</f>
        <v>65046872.36000001</v>
      </c>
      <c r="H226" s="108">
        <f>SUM(H227:H229)</f>
        <v>450000</v>
      </c>
      <c r="I226" s="378"/>
      <c r="J226" s="108">
        <f t="shared" si="89"/>
        <v>0</v>
      </c>
      <c r="K226" s="108">
        <f>SUM(K227:K229)</f>
        <v>0</v>
      </c>
      <c r="L226" s="108">
        <f>SUM(L227:L229)</f>
        <v>0</v>
      </c>
      <c r="M226" s="108">
        <f>SUM(M227:M229)</f>
        <v>0</v>
      </c>
      <c r="N226" s="108">
        <f>SUM(N227:N229)</f>
        <v>0</v>
      </c>
      <c r="O226" s="375" t="s">
        <v>498</v>
      </c>
      <c r="P226" s="108">
        <f t="shared" si="90"/>
        <v>65496872.36000001</v>
      </c>
      <c r="Q226" s="108">
        <f>SUM(Q227:Q229)</f>
        <v>0</v>
      </c>
      <c r="R226" s="108">
        <f>SUM(R227:R229)</f>
        <v>0</v>
      </c>
      <c r="S226" s="108">
        <f>SUM(S227:S229)</f>
        <v>65046872.36000001</v>
      </c>
      <c r="T226" s="108">
        <f>SUM(T227:T229)</f>
        <v>450000</v>
      </c>
      <c r="U226" s="378"/>
      <c r="V226" s="372"/>
    </row>
    <row r="227" spans="1:22" ht="12.75" hidden="1">
      <c r="A227" s="374"/>
      <c r="B227" s="376"/>
      <c r="C227" s="105">
        <v>2021</v>
      </c>
      <c r="D227" s="110">
        <f t="shared" si="103"/>
        <v>21642797.3</v>
      </c>
      <c r="E227" s="110">
        <v>0</v>
      </c>
      <c r="F227" s="110">
        <v>0</v>
      </c>
      <c r="G227" s="110">
        <v>21492797.3</v>
      </c>
      <c r="H227" s="110">
        <v>150000</v>
      </c>
      <c r="I227" s="379"/>
      <c r="J227" s="110">
        <f t="shared" si="89"/>
        <v>0</v>
      </c>
      <c r="K227" s="110">
        <v>0</v>
      </c>
      <c r="L227" s="110">
        <v>0</v>
      </c>
      <c r="M227" s="110">
        <v>0</v>
      </c>
      <c r="N227" s="110">
        <v>0</v>
      </c>
      <c r="O227" s="376"/>
      <c r="P227" s="110">
        <f t="shared" si="90"/>
        <v>21642797.3</v>
      </c>
      <c r="Q227" s="110">
        <f>E227+K227</f>
        <v>0</v>
      </c>
      <c r="R227" s="110">
        <f aca="true" t="shared" si="107" ref="R227:T229">F227+L227</f>
        <v>0</v>
      </c>
      <c r="S227" s="110">
        <f t="shared" si="107"/>
        <v>21492797.3</v>
      </c>
      <c r="T227" s="110">
        <f t="shared" si="107"/>
        <v>150000</v>
      </c>
      <c r="U227" s="379"/>
      <c r="V227" s="373"/>
    </row>
    <row r="228" spans="1:22" ht="12.75" hidden="1">
      <c r="A228" s="374"/>
      <c r="B228" s="376"/>
      <c r="C228" s="105">
        <v>2022</v>
      </c>
      <c r="D228" s="110">
        <f t="shared" si="103"/>
        <v>21750236.35</v>
      </c>
      <c r="E228" s="110">
        <v>0</v>
      </c>
      <c r="F228" s="110">
        <v>0</v>
      </c>
      <c r="G228" s="110">
        <v>21600236.35</v>
      </c>
      <c r="H228" s="110">
        <v>150000</v>
      </c>
      <c r="I228" s="379"/>
      <c r="J228" s="110">
        <f t="shared" si="89"/>
        <v>0</v>
      </c>
      <c r="K228" s="110">
        <v>0</v>
      </c>
      <c r="L228" s="110">
        <v>0</v>
      </c>
      <c r="M228" s="110">
        <v>0</v>
      </c>
      <c r="N228" s="110">
        <v>0</v>
      </c>
      <c r="O228" s="376"/>
      <c r="P228" s="110">
        <f t="shared" si="90"/>
        <v>21750236.35</v>
      </c>
      <c r="Q228" s="110">
        <f>E228+K228</f>
        <v>0</v>
      </c>
      <c r="R228" s="110">
        <f t="shared" si="107"/>
        <v>0</v>
      </c>
      <c r="S228" s="110">
        <f t="shared" si="107"/>
        <v>21600236.35</v>
      </c>
      <c r="T228" s="110">
        <f t="shared" si="107"/>
        <v>150000</v>
      </c>
      <c r="U228" s="379"/>
      <c r="V228" s="373"/>
    </row>
    <row r="229" spans="1:22" ht="12.75" hidden="1">
      <c r="A229" s="374"/>
      <c r="B229" s="377"/>
      <c r="C229" s="105">
        <v>2023</v>
      </c>
      <c r="D229" s="110">
        <f t="shared" si="103"/>
        <v>22103838.71</v>
      </c>
      <c r="E229" s="110">
        <v>0</v>
      </c>
      <c r="F229" s="110">
        <v>0</v>
      </c>
      <c r="G229" s="110">
        <v>21953838.71</v>
      </c>
      <c r="H229" s="110">
        <v>150000</v>
      </c>
      <c r="I229" s="380"/>
      <c r="J229" s="110">
        <f t="shared" si="89"/>
        <v>0</v>
      </c>
      <c r="K229" s="110">
        <v>0</v>
      </c>
      <c r="L229" s="110">
        <v>0</v>
      </c>
      <c r="M229" s="110">
        <v>0</v>
      </c>
      <c r="N229" s="110">
        <v>0</v>
      </c>
      <c r="O229" s="377"/>
      <c r="P229" s="110">
        <f t="shared" si="90"/>
        <v>22103838.71</v>
      </c>
      <c r="Q229" s="110">
        <f>E229+K229</f>
        <v>0</v>
      </c>
      <c r="R229" s="110">
        <f t="shared" si="107"/>
        <v>0</v>
      </c>
      <c r="S229" s="110">
        <f t="shared" si="107"/>
        <v>21953838.71</v>
      </c>
      <c r="T229" s="110">
        <f t="shared" si="107"/>
        <v>150000</v>
      </c>
      <c r="U229" s="380"/>
      <c r="V229" s="373"/>
    </row>
    <row r="230" spans="1:22" s="109" customFormat="1" ht="12.75" customHeight="1" hidden="1">
      <c r="A230" s="432" t="s">
        <v>497</v>
      </c>
      <c r="B230" s="375" t="s">
        <v>451</v>
      </c>
      <c r="C230" s="106" t="s">
        <v>4</v>
      </c>
      <c r="D230" s="108">
        <f>SUM(E230:H230)</f>
        <v>143133.87</v>
      </c>
      <c r="E230" s="108">
        <f>SUM(E231:E233)</f>
        <v>92801.16</v>
      </c>
      <c r="F230" s="108">
        <f>SUM(F231:F233)</f>
        <v>0</v>
      </c>
      <c r="G230" s="108">
        <f>SUM(G231:G233)</f>
        <v>50332.71</v>
      </c>
      <c r="H230" s="108">
        <f>SUM(H231:H233)</f>
        <v>0</v>
      </c>
      <c r="I230" s="378"/>
      <c r="J230" s="108">
        <f t="shared" si="89"/>
        <v>0</v>
      </c>
      <c r="K230" s="108">
        <f>SUM(K231:K233)</f>
        <v>0</v>
      </c>
      <c r="L230" s="108">
        <f>SUM(L231:L233)</f>
        <v>0</v>
      </c>
      <c r="M230" s="108">
        <f>SUM(M231:M233)</f>
        <v>0</v>
      </c>
      <c r="N230" s="108">
        <f>SUM(N231:N233)</f>
        <v>0</v>
      </c>
      <c r="O230" s="375" t="s">
        <v>451</v>
      </c>
      <c r="P230" s="108">
        <f t="shared" si="90"/>
        <v>143133.87</v>
      </c>
      <c r="Q230" s="108">
        <f>SUM(Q231:Q233)</f>
        <v>92801.16</v>
      </c>
      <c r="R230" s="108">
        <f>SUM(R231:R233)</f>
        <v>0</v>
      </c>
      <c r="S230" s="108">
        <f>SUM(S231:S233)</f>
        <v>50332.71</v>
      </c>
      <c r="T230" s="108">
        <f>SUM(T231:T233)</f>
        <v>0</v>
      </c>
      <c r="U230" s="378"/>
      <c r="V230" s="372"/>
    </row>
    <row r="231" spans="1:22" ht="12.75" hidden="1">
      <c r="A231" s="374"/>
      <c r="B231" s="376"/>
      <c r="C231" s="105">
        <v>2021</v>
      </c>
      <c r="D231" s="110">
        <f>SUM(E231:H231)</f>
        <v>47711.29</v>
      </c>
      <c r="E231" s="110">
        <v>30933.72</v>
      </c>
      <c r="F231" s="110">
        <v>0</v>
      </c>
      <c r="G231" s="110">
        <v>16777.57</v>
      </c>
      <c r="H231" s="110">
        <v>0</v>
      </c>
      <c r="I231" s="379"/>
      <c r="J231" s="110">
        <f t="shared" si="89"/>
        <v>0</v>
      </c>
      <c r="K231" s="110">
        <v>0</v>
      </c>
      <c r="L231" s="110">
        <v>0</v>
      </c>
      <c r="M231" s="110">
        <v>0</v>
      </c>
      <c r="N231" s="110">
        <v>0</v>
      </c>
      <c r="O231" s="376"/>
      <c r="P231" s="110">
        <f t="shared" si="90"/>
        <v>47711.29</v>
      </c>
      <c r="Q231" s="110">
        <f>E231+K231</f>
        <v>30933.72</v>
      </c>
      <c r="R231" s="110">
        <f aca="true" t="shared" si="108" ref="R231:T233">F231+L231</f>
        <v>0</v>
      </c>
      <c r="S231" s="110">
        <f t="shared" si="108"/>
        <v>16777.57</v>
      </c>
      <c r="T231" s="110">
        <f t="shared" si="108"/>
        <v>0</v>
      </c>
      <c r="U231" s="379"/>
      <c r="V231" s="373"/>
    </row>
    <row r="232" spans="1:22" ht="12.75" hidden="1">
      <c r="A232" s="374"/>
      <c r="B232" s="376"/>
      <c r="C232" s="105">
        <v>2022</v>
      </c>
      <c r="D232" s="110">
        <f>SUM(E232:H232)</f>
        <v>47711.29</v>
      </c>
      <c r="E232" s="110">
        <v>30933.72</v>
      </c>
      <c r="F232" s="110">
        <v>0</v>
      </c>
      <c r="G232" s="110">
        <v>16777.57</v>
      </c>
      <c r="H232" s="110">
        <v>0</v>
      </c>
      <c r="I232" s="379"/>
      <c r="J232" s="110">
        <f t="shared" si="89"/>
        <v>0</v>
      </c>
      <c r="K232" s="110">
        <v>0</v>
      </c>
      <c r="L232" s="110">
        <v>0</v>
      </c>
      <c r="M232" s="110">
        <v>0</v>
      </c>
      <c r="N232" s="110">
        <v>0</v>
      </c>
      <c r="O232" s="376"/>
      <c r="P232" s="110">
        <f t="shared" si="90"/>
        <v>47711.29</v>
      </c>
      <c r="Q232" s="110">
        <f>E232+K232</f>
        <v>30933.72</v>
      </c>
      <c r="R232" s="110">
        <f t="shared" si="108"/>
        <v>0</v>
      </c>
      <c r="S232" s="110">
        <f t="shared" si="108"/>
        <v>16777.57</v>
      </c>
      <c r="T232" s="110">
        <f t="shared" si="108"/>
        <v>0</v>
      </c>
      <c r="U232" s="379"/>
      <c r="V232" s="373"/>
    </row>
    <row r="233" spans="1:22" ht="12.75" hidden="1">
      <c r="A233" s="374"/>
      <c r="B233" s="377"/>
      <c r="C233" s="105">
        <v>2023</v>
      </c>
      <c r="D233" s="110">
        <f>SUM(E233:H233)</f>
        <v>47711.29</v>
      </c>
      <c r="E233" s="110">
        <v>30933.72</v>
      </c>
      <c r="F233" s="110">
        <v>0</v>
      </c>
      <c r="G233" s="110">
        <v>16777.57</v>
      </c>
      <c r="H233" s="110">
        <v>0</v>
      </c>
      <c r="I233" s="380"/>
      <c r="J233" s="110">
        <f t="shared" si="89"/>
        <v>0</v>
      </c>
      <c r="K233" s="110">
        <v>0</v>
      </c>
      <c r="L233" s="110">
        <v>0</v>
      </c>
      <c r="M233" s="110">
        <v>0</v>
      </c>
      <c r="N233" s="110">
        <v>0</v>
      </c>
      <c r="O233" s="377"/>
      <c r="P233" s="110">
        <f t="shared" si="90"/>
        <v>47711.29</v>
      </c>
      <c r="Q233" s="110">
        <f>E233+K233</f>
        <v>30933.72</v>
      </c>
      <c r="R233" s="110">
        <f t="shared" si="108"/>
        <v>0</v>
      </c>
      <c r="S233" s="110">
        <f t="shared" si="108"/>
        <v>16777.57</v>
      </c>
      <c r="T233" s="110">
        <f t="shared" si="108"/>
        <v>0</v>
      </c>
      <c r="U233" s="380"/>
      <c r="V233" s="373"/>
    </row>
    <row r="234" spans="1:22" s="175" customFormat="1" ht="12.75" customHeight="1">
      <c r="A234" s="450" t="s">
        <v>439</v>
      </c>
      <c r="B234" s="451" t="s">
        <v>201</v>
      </c>
      <c r="C234" s="173" t="s">
        <v>4</v>
      </c>
      <c r="D234" s="174">
        <f t="shared" si="85"/>
        <v>152046572.66</v>
      </c>
      <c r="E234" s="174">
        <f>SUM(E235:E237)</f>
        <v>0</v>
      </c>
      <c r="F234" s="174">
        <f>SUM(F235:F237)</f>
        <v>0</v>
      </c>
      <c r="G234" s="174">
        <f>SUM(G235:G237)</f>
        <v>142666572.66</v>
      </c>
      <c r="H234" s="174">
        <f>SUM(H235:H237)</f>
        <v>9380000</v>
      </c>
      <c r="I234" s="454"/>
      <c r="J234" s="174">
        <f t="shared" si="89"/>
        <v>3364029.13</v>
      </c>
      <c r="K234" s="174">
        <f>SUM(K235:K237)</f>
        <v>0</v>
      </c>
      <c r="L234" s="174">
        <f>SUM(L235:L237)</f>
        <v>0</v>
      </c>
      <c r="M234" s="174">
        <f>SUM(M235:M237)</f>
        <v>3364029.13</v>
      </c>
      <c r="N234" s="174">
        <f>SUM(N235:N237)</f>
        <v>0</v>
      </c>
      <c r="O234" s="451" t="s">
        <v>201</v>
      </c>
      <c r="P234" s="174">
        <f t="shared" si="90"/>
        <v>155410601.79000002</v>
      </c>
      <c r="Q234" s="174">
        <f>SUM(Q235:Q237)</f>
        <v>0</v>
      </c>
      <c r="R234" s="174">
        <f>SUM(R235:R237)</f>
        <v>0</v>
      </c>
      <c r="S234" s="174">
        <f>SUM(S235:S237)</f>
        <v>146030601.79000002</v>
      </c>
      <c r="T234" s="174">
        <f>SUM(T235:T237)</f>
        <v>9380000</v>
      </c>
      <c r="U234" s="457" t="s">
        <v>121</v>
      </c>
      <c r="V234" s="459" t="s">
        <v>121</v>
      </c>
    </row>
    <row r="235" spans="1:22" s="178" customFormat="1" ht="12.75">
      <c r="A235" s="450"/>
      <c r="B235" s="452"/>
      <c r="C235" s="176">
        <v>2021</v>
      </c>
      <c r="D235" s="177">
        <f t="shared" si="85"/>
        <v>49450420.22</v>
      </c>
      <c r="E235" s="177">
        <f>E239</f>
        <v>0</v>
      </c>
      <c r="F235" s="177">
        <f>F239</f>
        <v>0</v>
      </c>
      <c r="G235" s="177">
        <f>G239</f>
        <v>46720420.22</v>
      </c>
      <c r="H235" s="177">
        <f>H239</f>
        <v>2730000</v>
      </c>
      <c r="I235" s="455"/>
      <c r="J235" s="177">
        <f t="shared" si="89"/>
        <v>3364029.13</v>
      </c>
      <c r="K235" s="177">
        <f>K239</f>
        <v>0</v>
      </c>
      <c r="L235" s="177">
        <f>L239</f>
        <v>0</v>
      </c>
      <c r="M235" s="177">
        <f>M239</f>
        <v>3364029.13</v>
      </c>
      <c r="N235" s="177">
        <f>N239</f>
        <v>0</v>
      </c>
      <c r="O235" s="452"/>
      <c r="P235" s="177">
        <f t="shared" si="90"/>
        <v>52814449.35</v>
      </c>
      <c r="Q235" s="177">
        <f>Q239</f>
        <v>0</v>
      </c>
      <c r="R235" s="177">
        <f>R239</f>
        <v>0</v>
      </c>
      <c r="S235" s="177">
        <f>S239</f>
        <v>50084449.35</v>
      </c>
      <c r="T235" s="177">
        <f>T239</f>
        <v>2730000</v>
      </c>
      <c r="U235" s="458"/>
      <c r="V235" s="460"/>
    </row>
    <row r="236" spans="1:22" s="178" customFormat="1" ht="12.75">
      <c r="A236" s="450"/>
      <c r="B236" s="452"/>
      <c r="C236" s="176">
        <v>2022</v>
      </c>
      <c r="D236" s="177">
        <f t="shared" si="85"/>
        <v>51455610.55</v>
      </c>
      <c r="E236" s="177">
        <f aca="true" t="shared" si="109" ref="E236:H237">E240</f>
        <v>0</v>
      </c>
      <c r="F236" s="177">
        <f t="shared" si="109"/>
        <v>0</v>
      </c>
      <c r="G236" s="177">
        <f t="shared" si="109"/>
        <v>47135610.55</v>
      </c>
      <c r="H236" s="177">
        <f t="shared" si="109"/>
        <v>4320000</v>
      </c>
      <c r="I236" s="455"/>
      <c r="J236" s="177">
        <f t="shared" si="89"/>
        <v>0</v>
      </c>
      <c r="K236" s="177">
        <f aca="true" t="shared" si="110" ref="K236:N237">K240</f>
        <v>0</v>
      </c>
      <c r="L236" s="177">
        <f t="shared" si="110"/>
        <v>0</v>
      </c>
      <c r="M236" s="177">
        <f t="shared" si="110"/>
        <v>0</v>
      </c>
      <c r="N236" s="177">
        <f t="shared" si="110"/>
        <v>0</v>
      </c>
      <c r="O236" s="452"/>
      <c r="P236" s="177">
        <f t="shared" si="90"/>
        <v>51455610.55</v>
      </c>
      <c r="Q236" s="177">
        <f aca="true" t="shared" si="111" ref="Q236:T237">Q240</f>
        <v>0</v>
      </c>
      <c r="R236" s="177">
        <f t="shared" si="111"/>
        <v>0</v>
      </c>
      <c r="S236" s="177">
        <f t="shared" si="111"/>
        <v>47135610.55</v>
      </c>
      <c r="T236" s="177">
        <f t="shared" si="111"/>
        <v>4320000</v>
      </c>
      <c r="U236" s="458"/>
      <c r="V236" s="460"/>
    </row>
    <row r="237" spans="1:22" s="178" customFormat="1" ht="12.75">
      <c r="A237" s="450"/>
      <c r="B237" s="453"/>
      <c r="C237" s="176">
        <v>2023</v>
      </c>
      <c r="D237" s="177">
        <f t="shared" si="85"/>
        <v>51140541.89</v>
      </c>
      <c r="E237" s="177">
        <f t="shared" si="109"/>
        <v>0</v>
      </c>
      <c r="F237" s="177">
        <f t="shared" si="109"/>
        <v>0</v>
      </c>
      <c r="G237" s="177">
        <f t="shared" si="109"/>
        <v>48810541.89</v>
      </c>
      <c r="H237" s="177">
        <f t="shared" si="109"/>
        <v>2330000</v>
      </c>
      <c r="I237" s="456"/>
      <c r="J237" s="177">
        <f t="shared" si="89"/>
        <v>0</v>
      </c>
      <c r="K237" s="177">
        <f t="shared" si="110"/>
        <v>0</v>
      </c>
      <c r="L237" s="177">
        <f t="shared" si="110"/>
        <v>0</v>
      </c>
      <c r="M237" s="177">
        <f t="shared" si="110"/>
        <v>0</v>
      </c>
      <c r="N237" s="177">
        <f t="shared" si="110"/>
        <v>0</v>
      </c>
      <c r="O237" s="453"/>
      <c r="P237" s="177">
        <f t="shared" si="90"/>
        <v>51140541.89</v>
      </c>
      <c r="Q237" s="177">
        <f t="shared" si="111"/>
        <v>0</v>
      </c>
      <c r="R237" s="177">
        <f t="shared" si="111"/>
        <v>0</v>
      </c>
      <c r="S237" s="177">
        <f t="shared" si="111"/>
        <v>48810541.89</v>
      </c>
      <c r="T237" s="177">
        <f t="shared" si="111"/>
        <v>2330000</v>
      </c>
      <c r="U237" s="458"/>
      <c r="V237" s="460"/>
    </row>
    <row r="238" spans="1:22" s="109" customFormat="1" ht="12.75" customHeight="1">
      <c r="A238" s="432" t="s">
        <v>361</v>
      </c>
      <c r="B238" s="375" t="s">
        <v>499</v>
      </c>
      <c r="C238" s="106" t="s">
        <v>4</v>
      </c>
      <c r="D238" s="108">
        <f t="shared" si="85"/>
        <v>152046572.66</v>
      </c>
      <c r="E238" s="108">
        <f>SUM(E239:E241)</f>
        <v>0</v>
      </c>
      <c r="F238" s="108">
        <f>SUM(F239:F241)</f>
        <v>0</v>
      </c>
      <c r="G238" s="108">
        <f>SUM(G239:G241)</f>
        <v>142666572.66</v>
      </c>
      <c r="H238" s="108">
        <f>SUM(H239:H241)</f>
        <v>9380000</v>
      </c>
      <c r="I238" s="378"/>
      <c r="J238" s="108">
        <f t="shared" si="89"/>
        <v>3364029.13</v>
      </c>
      <c r="K238" s="108">
        <f>SUM(K239:K241)</f>
        <v>0</v>
      </c>
      <c r="L238" s="108">
        <f>SUM(L239:L241)</f>
        <v>0</v>
      </c>
      <c r="M238" s="108">
        <f>SUM(M239:M241)</f>
        <v>3364029.13</v>
      </c>
      <c r="N238" s="108">
        <f>SUM(N239:N241)</f>
        <v>0</v>
      </c>
      <c r="O238" s="375" t="s">
        <v>499</v>
      </c>
      <c r="P238" s="108">
        <f t="shared" si="90"/>
        <v>155410601.79000002</v>
      </c>
      <c r="Q238" s="108">
        <f>SUM(Q239:Q241)</f>
        <v>0</v>
      </c>
      <c r="R238" s="108">
        <f>SUM(R239:R241)</f>
        <v>0</v>
      </c>
      <c r="S238" s="108">
        <f>SUM(S239:S241)</f>
        <v>146030601.79000002</v>
      </c>
      <c r="T238" s="108">
        <f>SUM(T239:T241)</f>
        <v>9380000</v>
      </c>
      <c r="U238" s="378"/>
      <c r="V238" s="372" t="s">
        <v>440</v>
      </c>
    </row>
    <row r="239" spans="1:22" ht="12.75">
      <c r="A239" s="374"/>
      <c r="B239" s="376"/>
      <c r="C239" s="105">
        <v>2021</v>
      </c>
      <c r="D239" s="110">
        <f t="shared" si="85"/>
        <v>49450420.22</v>
      </c>
      <c r="E239" s="110">
        <v>0</v>
      </c>
      <c r="F239" s="110">
        <v>0</v>
      </c>
      <c r="G239" s="110">
        <v>46720420.22</v>
      </c>
      <c r="H239" s="110">
        <v>2730000</v>
      </c>
      <c r="I239" s="379"/>
      <c r="J239" s="110">
        <f t="shared" si="89"/>
        <v>3364029.13</v>
      </c>
      <c r="K239" s="110">
        <v>0</v>
      </c>
      <c r="L239" s="110">
        <v>0</v>
      </c>
      <c r="M239" s="110">
        <v>3364029.13</v>
      </c>
      <c r="N239" s="110">
        <v>0</v>
      </c>
      <c r="O239" s="376"/>
      <c r="P239" s="110">
        <f t="shared" si="90"/>
        <v>52814449.35</v>
      </c>
      <c r="Q239" s="110">
        <f>E239+K239</f>
        <v>0</v>
      </c>
      <c r="R239" s="110">
        <f aca="true" t="shared" si="112" ref="R239:T241">F239+L239</f>
        <v>0</v>
      </c>
      <c r="S239" s="110">
        <f t="shared" si="112"/>
        <v>50084449.35</v>
      </c>
      <c r="T239" s="110">
        <f t="shared" si="112"/>
        <v>2730000</v>
      </c>
      <c r="U239" s="379"/>
      <c r="V239" s="373"/>
    </row>
    <row r="240" spans="1:22" ht="12.75">
      <c r="A240" s="374"/>
      <c r="B240" s="376"/>
      <c r="C240" s="105">
        <v>2022</v>
      </c>
      <c r="D240" s="110">
        <f t="shared" si="85"/>
        <v>51455610.55</v>
      </c>
      <c r="E240" s="110">
        <v>0</v>
      </c>
      <c r="F240" s="110">
        <v>0</v>
      </c>
      <c r="G240" s="110">
        <v>47135610.55</v>
      </c>
      <c r="H240" s="110">
        <v>4320000</v>
      </c>
      <c r="I240" s="379"/>
      <c r="J240" s="110">
        <f t="shared" si="89"/>
        <v>0</v>
      </c>
      <c r="K240" s="110">
        <v>0</v>
      </c>
      <c r="L240" s="110">
        <v>0</v>
      </c>
      <c r="M240" s="110">
        <v>0</v>
      </c>
      <c r="N240" s="110">
        <v>0</v>
      </c>
      <c r="O240" s="376"/>
      <c r="P240" s="110">
        <f t="shared" si="90"/>
        <v>51455610.55</v>
      </c>
      <c r="Q240" s="110">
        <f>E240+K240</f>
        <v>0</v>
      </c>
      <c r="R240" s="110">
        <f t="shared" si="112"/>
        <v>0</v>
      </c>
      <c r="S240" s="110">
        <f t="shared" si="112"/>
        <v>47135610.55</v>
      </c>
      <c r="T240" s="110">
        <f t="shared" si="112"/>
        <v>4320000</v>
      </c>
      <c r="U240" s="379"/>
      <c r="V240" s="373"/>
    </row>
    <row r="241" spans="1:22" ht="12.75">
      <c r="A241" s="374"/>
      <c r="B241" s="377"/>
      <c r="C241" s="105">
        <v>2023</v>
      </c>
      <c r="D241" s="110">
        <f t="shared" si="85"/>
        <v>51140541.89</v>
      </c>
      <c r="E241" s="110">
        <v>0</v>
      </c>
      <c r="F241" s="110">
        <v>0</v>
      </c>
      <c r="G241" s="110">
        <v>48810541.89</v>
      </c>
      <c r="H241" s="110">
        <v>2330000</v>
      </c>
      <c r="I241" s="380"/>
      <c r="J241" s="110">
        <f t="shared" si="89"/>
        <v>0</v>
      </c>
      <c r="K241" s="110">
        <v>0</v>
      </c>
      <c r="L241" s="110">
        <v>0</v>
      </c>
      <c r="M241" s="110">
        <v>0</v>
      </c>
      <c r="N241" s="110">
        <v>0</v>
      </c>
      <c r="O241" s="377"/>
      <c r="P241" s="110">
        <f t="shared" si="90"/>
        <v>51140541.89</v>
      </c>
      <c r="Q241" s="110">
        <f>E241+K241</f>
        <v>0</v>
      </c>
      <c r="R241" s="110">
        <f t="shared" si="112"/>
        <v>0</v>
      </c>
      <c r="S241" s="110">
        <f t="shared" si="112"/>
        <v>48810541.89</v>
      </c>
      <c r="T241" s="110">
        <f t="shared" si="112"/>
        <v>2330000</v>
      </c>
      <c r="U241" s="380"/>
      <c r="V241" s="465"/>
    </row>
    <row r="242" spans="1:22" s="175" customFormat="1" ht="12.75" customHeight="1" hidden="1">
      <c r="A242" s="450" t="s">
        <v>500</v>
      </c>
      <c r="B242" s="451" t="s">
        <v>501</v>
      </c>
      <c r="C242" s="173" t="s">
        <v>4</v>
      </c>
      <c r="D242" s="174">
        <f t="shared" si="85"/>
        <v>364044112.93</v>
      </c>
      <c r="E242" s="174">
        <f>SUM(E243:E245)</f>
        <v>102151588.69000001</v>
      </c>
      <c r="F242" s="174">
        <f>SUM(F243:F245)</f>
        <v>76958445</v>
      </c>
      <c r="G242" s="174">
        <f>SUM(G243:G245)</f>
        <v>82334079.24000001</v>
      </c>
      <c r="H242" s="174">
        <f>SUM(H243:H245)</f>
        <v>102600000</v>
      </c>
      <c r="I242" s="454"/>
      <c r="J242" s="174">
        <f t="shared" si="89"/>
        <v>0</v>
      </c>
      <c r="K242" s="174">
        <f>SUM(K243:K245)</f>
        <v>0</v>
      </c>
      <c r="L242" s="174">
        <f>SUM(L243:L245)</f>
        <v>0</v>
      </c>
      <c r="M242" s="174">
        <f>SUM(M243:M245)</f>
        <v>0</v>
      </c>
      <c r="N242" s="174">
        <f>SUM(N243:N245)</f>
        <v>0</v>
      </c>
      <c r="O242" s="451" t="s">
        <v>501</v>
      </c>
      <c r="P242" s="174">
        <f t="shared" si="90"/>
        <v>19276689.3</v>
      </c>
      <c r="Q242" s="174">
        <f>SUM(Q243:Q245)</f>
        <v>6084500</v>
      </c>
      <c r="R242" s="174">
        <f>SUM(R243:R245)</f>
        <v>0</v>
      </c>
      <c r="S242" s="174">
        <f>SUM(S243:S245)</f>
        <v>13192189.3</v>
      </c>
      <c r="T242" s="174">
        <f>SUM(T243:T245)</f>
        <v>0</v>
      </c>
      <c r="U242" s="457" t="s">
        <v>121</v>
      </c>
      <c r="V242" s="459" t="s">
        <v>121</v>
      </c>
    </row>
    <row r="243" spans="1:22" s="178" customFormat="1" ht="12.75" hidden="1">
      <c r="A243" s="450"/>
      <c r="B243" s="452"/>
      <c r="C243" s="176">
        <v>2021</v>
      </c>
      <c r="D243" s="177">
        <f t="shared" si="85"/>
        <v>119066318.19</v>
      </c>
      <c r="E243" s="177">
        <f>E247+E251+E255+E259+E263</f>
        <v>32904202.23</v>
      </c>
      <c r="F243" s="177">
        <f>F247+F251+F255+F259+F263</f>
        <v>24929935</v>
      </c>
      <c r="G243" s="177">
        <f>G247+G251+G255+G259+G263</f>
        <v>27032180.959999997</v>
      </c>
      <c r="H243" s="177">
        <f>H247+H251+H255+H259+H263</f>
        <v>34200000</v>
      </c>
      <c r="I243" s="455"/>
      <c r="J243" s="177">
        <f t="shared" si="89"/>
        <v>0</v>
      </c>
      <c r="K243" s="177">
        <f>K247+K251+K255+K259+K263</f>
        <v>0</v>
      </c>
      <c r="L243" s="177">
        <f>L247+L251+L255+L259+L263</f>
        <v>0</v>
      </c>
      <c r="M243" s="177">
        <f>M247+M251+M255+M259+M263</f>
        <v>0</v>
      </c>
      <c r="N243" s="177">
        <f>N247+N251+N255+N259+N263</f>
        <v>0</v>
      </c>
      <c r="O243" s="452"/>
      <c r="P243" s="177">
        <f t="shared" si="90"/>
        <v>6425563.100000001</v>
      </c>
      <c r="Q243" s="177">
        <f>Q247</f>
        <v>1975500</v>
      </c>
      <c r="R243" s="177">
        <f>R247</f>
        <v>0</v>
      </c>
      <c r="S243" s="177">
        <f>S247</f>
        <v>4450063.100000001</v>
      </c>
      <c r="T243" s="177">
        <f>T247</f>
        <v>0</v>
      </c>
      <c r="U243" s="458"/>
      <c r="V243" s="460"/>
    </row>
    <row r="244" spans="1:22" s="178" customFormat="1" ht="12.75" hidden="1">
      <c r="A244" s="450"/>
      <c r="B244" s="452"/>
      <c r="C244" s="176">
        <v>2022</v>
      </c>
      <c r="D244" s="177">
        <f t="shared" si="85"/>
        <v>121883166.03</v>
      </c>
      <c r="E244" s="177">
        <f aca="true" t="shared" si="113" ref="E244:H245">E248+E252+E256+E260+E264</f>
        <v>34157693.230000004</v>
      </c>
      <c r="F244" s="177">
        <f t="shared" si="113"/>
        <v>26014255</v>
      </c>
      <c r="G244" s="177">
        <f t="shared" si="113"/>
        <v>27511217.800000004</v>
      </c>
      <c r="H244" s="177">
        <f t="shared" si="113"/>
        <v>34200000</v>
      </c>
      <c r="I244" s="455"/>
      <c r="J244" s="177">
        <f t="shared" si="89"/>
        <v>0</v>
      </c>
      <c r="K244" s="177">
        <f aca="true" t="shared" si="114" ref="K244:N245">K248+K252+K256+K260+K264</f>
        <v>0</v>
      </c>
      <c r="L244" s="177">
        <f t="shared" si="114"/>
        <v>0</v>
      </c>
      <c r="M244" s="177">
        <f t="shared" si="114"/>
        <v>0</v>
      </c>
      <c r="N244" s="177">
        <f t="shared" si="114"/>
        <v>0</v>
      </c>
      <c r="O244" s="452"/>
      <c r="P244" s="177">
        <f t="shared" si="90"/>
        <v>6425563.100000001</v>
      </c>
      <c r="Q244" s="177">
        <f aca="true" t="shared" si="115" ref="Q244:T245">Q248</f>
        <v>2054500</v>
      </c>
      <c r="R244" s="177">
        <f t="shared" si="115"/>
        <v>0</v>
      </c>
      <c r="S244" s="177">
        <f t="shared" si="115"/>
        <v>4371063.100000001</v>
      </c>
      <c r="T244" s="177">
        <f t="shared" si="115"/>
        <v>0</v>
      </c>
      <c r="U244" s="458"/>
      <c r="V244" s="460"/>
    </row>
    <row r="245" spans="1:22" s="178" customFormat="1" ht="12.75" hidden="1">
      <c r="A245" s="450"/>
      <c r="B245" s="453"/>
      <c r="C245" s="176">
        <v>2023</v>
      </c>
      <c r="D245" s="177">
        <f t="shared" si="85"/>
        <v>123094628.71000001</v>
      </c>
      <c r="E245" s="177">
        <f t="shared" si="113"/>
        <v>35089693.230000004</v>
      </c>
      <c r="F245" s="177">
        <f t="shared" si="113"/>
        <v>26014255</v>
      </c>
      <c r="G245" s="177">
        <f t="shared" si="113"/>
        <v>27790680.480000004</v>
      </c>
      <c r="H245" s="177">
        <f t="shared" si="113"/>
        <v>34200000</v>
      </c>
      <c r="I245" s="456"/>
      <c r="J245" s="177">
        <f t="shared" si="89"/>
        <v>0</v>
      </c>
      <c r="K245" s="177">
        <f t="shared" si="114"/>
        <v>0</v>
      </c>
      <c r="L245" s="177">
        <f t="shared" si="114"/>
        <v>0</v>
      </c>
      <c r="M245" s="177">
        <f t="shared" si="114"/>
        <v>0</v>
      </c>
      <c r="N245" s="177">
        <f t="shared" si="114"/>
        <v>0</v>
      </c>
      <c r="O245" s="453"/>
      <c r="P245" s="177">
        <f t="shared" si="90"/>
        <v>6425563.100000001</v>
      </c>
      <c r="Q245" s="177">
        <f t="shared" si="115"/>
        <v>2054500</v>
      </c>
      <c r="R245" s="177">
        <f t="shared" si="115"/>
        <v>0</v>
      </c>
      <c r="S245" s="177">
        <f t="shared" si="115"/>
        <v>4371063.100000001</v>
      </c>
      <c r="T245" s="177">
        <f t="shared" si="115"/>
        <v>0</v>
      </c>
      <c r="U245" s="458"/>
      <c r="V245" s="460"/>
    </row>
    <row r="246" spans="1:22" s="109" customFormat="1" ht="12.75" customHeight="1" hidden="1">
      <c r="A246" s="432" t="s">
        <v>362</v>
      </c>
      <c r="B246" s="375" t="s">
        <v>502</v>
      </c>
      <c r="C246" s="106" t="s">
        <v>4</v>
      </c>
      <c r="D246" s="108">
        <f t="shared" si="85"/>
        <v>19276689.3</v>
      </c>
      <c r="E246" s="108">
        <f>SUM(E247:E249)</f>
        <v>6084500</v>
      </c>
      <c r="F246" s="108">
        <f>SUM(F247:F249)</f>
        <v>0</v>
      </c>
      <c r="G246" s="108">
        <f>SUM(G247:G249)</f>
        <v>13192189.3</v>
      </c>
      <c r="H246" s="108">
        <f>SUM(H247:H249)</f>
        <v>0</v>
      </c>
      <c r="I246" s="378"/>
      <c r="J246" s="108">
        <f t="shared" si="89"/>
        <v>0</v>
      </c>
      <c r="K246" s="108">
        <f>SUM(K247:K249)</f>
        <v>0</v>
      </c>
      <c r="L246" s="108">
        <f>SUM(L247:L249)</f>
        <v>0</v>
      </c>
      <c r="M246" s="108">
        <f>SUM(M247:M249)</f>
        <v>0</v>
      </c>
      <c r="N246" s="108">
        <f>SUM(N247:N249)</f>
        <v>0</v>
      </c>
      <c r="O246" s="375" t="s">
        <v>502</v>
      </c>
      <c r="P246" s="108">
        <f t="shared" si="90"/>
        <v>19276689.3</v>
      </c>
      <c r="Q246" s="108">
        <f>SUM(Q247:Q249)</f>
        <v>6084500</v>
      </c>
      <c r="R246" s="108">
        <f>SUM(R247:R249)</f>
        <v>0</v>
      </c>
      <c r="S246" s="108">
        <f>SUM(S247:S249)</f>
        <v>13192189.3</v>
      </c>
      <c r="T246" s="108">
        <f>SUM(T247:T249)</f>
        <v>0</v>
      </c>
      <c r="U246" s="378"/>
      <c r="V246" s="372"/>
    </row>
    <row r="247" spans="1:22" ht="12.75" hidden="1">
      <c r="A247" s="374"/>
      <c r="B247" s="376"/>
      <c r="C247" s="105">
        <v>2021</v>
      </c>
      <c r="D247" s="110">
        <f t="shared" si="85"/>
        <v>6425563.100000001</v>
      </c>
      <c r="E247" s="110">
        <v>1975500</v>
      </c>
      <c r="F247" s="110">
        <v>0</v>
      </c>
      <c r="G247" s="110">
        <v>4450063.100000001</v>
      </c>
      <c r="H247" s="110">
        <v>0</v>
      </c>
      <c r="I247" s="379"/>
      <c r="J247" s="110">
        <f t="shared" si="89"/>
        <v>0</v>
      </c>
      <c r="K247" s="110">
        <v>0</v>
      </c>
      <c r="L247" s="110">
        <v>0</v>
      </c>
      <c r="M247" s="110">
        <v>0</v>
      </c>
      <c r="N247" s="110">
        <v>0</v>
      </c>
      <c r="O247" s="376"/>
      <c r="P247" s="110">
        <f t="shared" si="90"/>
        <v>6425563.100000001</v>
      </c>
      <c r="Q247" s="110">
        <f>E247+K247</f>
        <v>1975500</v>
      </c>
      <c r="R247" s="110">
        <f aca="true" t="shared" si="116" ref="R247:T249">F247+L247</f>
        <v>0</v>
      </c>
      <c r="S247" s="110">
        <f t="shared" si="116"/>
        <v>4450063.100000001</v>
      </c>
      <c r="T247" s="110">
        <f t="shared" si="116"/>
        <v>0</v>
      </c>
      <c r="U247" s="379"/>
      <c r="V247" s="373"/>
    </row>
    <row r="248" spans="1:22" ht="12.75" hidden="1">
      <c r="A248" s="374"/>
      <c r="B248" s="376"/>
      <c r="C248" s="105">
        <v>2022</v>
      </c>
      <c r="D248" s="110">
        <f aca="true" t="shared" si="117" ref="D248:D273">SUM(E248:H248)</f>
        <v>6425563.100000001</v>
      </c>
      <c r="E248" s="110">
        <v>2054500</v>
      </c>
      <c r="F248" s="110">
        <v>0</v>
      </c>
      <c r="G248" s="110">
        <v>4371063.100000001</v>
      </c>
      <c r="H248" s="110">
        <v>0</v>
      </c>
      <c r="I248" s="379"/>
      <c r="J248" s="110">
        <f t="shared" si="89"/>
        <v>0</v>
      </c>
      <c r="K248" s="110">
        <v>0</v>
      </c>
      <c r="L248" s="110">
        <v>0</v>
      </c>
      <c r="M248" s="110">
        <v>0</v>
      </c>
      <c r="N248" s="110">
        <v>0</v>
      </c>
      <c r="O248" s="376"/>
      <c r="P248" s="110">
        <f t="shared" si="90"/>
        <v>6425563.100000001</v>
      </c>
      <c r="Q248" s="110">
        <f>E248+K248</f>
        <v>2054500</v>
      </c>
      <c r="R248" s="110">
        <f t="shared" si="116"/>
        <v>0</v>
      </c>
      <c r="S248" s="110">
        <f t="shared" si="116"/>
        <v>4371063.100000001</v>
      </c>
      <c r="T248" s="110">
        <f t="shared" si="116"/>
        <v>0</v>
      </c>
      <c r="U248" s="379"/>
      <c r="V248" s="373"/>
    </row>
    <row r="249" spans="1:22" ht="12.75" hidden="1">
      <c r="A249" s="374"/>
      <c r="B249" s="377"/>
      <c r="C249" s="105">
        <v>2023</v>
      </c>
      <c r="D249" s="110">
        <f t="shared" si="117"/>
        <v>6425563.100000001</v>
      </c>
      <c r="E249" s="110">
        <v>2054500</v>
      </c>
      <c r="F249" s="110">
        <v>0</v>
      </c>
      <c r="G249" s="110">
        <v>4371063.100000001</v>
      </c>
      <c r="H249" s="110">
        <v>0</v>
      </c>
      <c r="I249" s="380"/>
      <c r="J249" s="110">
        <f t="shared" si="89"/>
        <v>0</v>
      </c>
      <c r="K249" s="110">
        <v>0</v>
      </c>
      <c r="L249" s="110">
        <v>0</v>
      </c>
      <c r="M249" s="110">
        <v>0</v>
      </c>
      <c r="N249" s="110">
        <v>0</v>
      </c>
      <c r="O249" s="377"/>
      <c r="P249" s="110">
        <f t="shared" si="90"/>
        <v>6425563.100000001</v>
      </c>
      <c r="Q249" s="110">
        <f>E249+K249</f>
        <v>2054500</v>
      </c>
      <c r="R249" s="110">
        <f t="shared" si="116"/>
        <v>0</v>
      </c>
      <c r="S249" s="110">
        <f t="shared" si="116"/>
        <v>4371063.100000001</v>
      </c>
      <c r="T249" s="110">
        <f t="shared" si="116"/>
        <v>0</v>
      </c>
      <c r="U249" s="380"/>
      <c r="V249" s="373"/>
    </row>
    <row r="250" spans="1:22" s="109" customFormat="1" ht="12.75" customHeight="1" hidden="1">
      <c r="A250" s="432" t="s">
        <v>363</v>
      </c>
      <c r="B250" s="375" t="s">
        <v>503</v>
      </c>
      <c r="C250" s="106" t="s">
        <v>4</v>
      </c>
      <c r="D250" s="108">
        <f t="shared" si="117"/>
        <v>47247000</v>
      </c>
      <c r="E250" s="108">
        <f>SUM(E251:E253)</f>
        <v>47247000</v>
      </c>
      <c r="F250" s="108">
        <f>SUM(F251:F253)</f>
        <v>0</v>
      </c>
      <c r="G250" s="108">
        <f>SUM(G251:G253)</f>
        <v>0</v>
      </c>
      <c r="H250" s="108">
        <f>SUM(H251:H253)</f>
        <v>0</v>
      </c>
      <c r="I250" s="378"/>
      <c r="J250" s="108">
        <f t="shared" si="89"/>
        <v>0</v>
      </c>
      <c r="K250" s="108">
        <f>SUM(K251:K253)</f>
        <v>0</v>
      </c>
      <c r="L250" s="108">
        <f>SUM(L251:L253)</f>
        <v>0</v>
      </c>
      <c r="M250" s="108">
        <f>SUM(M251:M253)</f>
        <v>0</v>
      </c>
      <c r="N250" s="108">
        <f>SUM(N251:N253)</f>
        <v>0</v>
      </c>
      <c r="O250" s="375" t="s">
        <v>503</v>
      </c>
      <c r="P250" s="108">
        <f t="shared" si="90"/>
        <v>47247000</v>
      </c>
      <c r="Q250" s="108">
        <f>SUM(Q251:Q253)</f>
        <v>47247000</v>
      </c>
      <c r="R250" s="108">
        <f>SUM(R251:R253)</f>
        <v>0</v>
      </c>
      <c r="S250" s="108">
        <f>SUM(S251:S253)</f>
        <v>0</v>
      </c>
      <c r="T250" s="108">
        <f>SUM(T251:T253)</f>
        <v>0</v>
      </c>
      <c r="U250" s="378"/>
      <c r="V250" s="372"/>
    </row>
    <row r="251" spans="1:22" ht="12.75" hidden="1">
      <c r="A251" s="374"/>
      <c r="B251" s="376"/>
      <c r="C251" s="105">
        <v>2021</v>
      </c>
      <c r="D251" s="110">
        <f t="shared" si="117"/>
        <v>15165700</v>
      </c>
      <c r="E251" s="110">
        <v>15165700</v>
      </c>
      <c r="F251" s="110">
        <v>0</v>
      </c>
      <c r="G251" s="110">
        <v>0</v>
      </c>
      <c r="H251" s="110">
        <v>0</v>
      </c>
      <c r="I251" s="379"/>
      <c r="J251" s="110">
        <f t="shared" si="89"/>
        <v>0</v>
      </c>
      <c r="K251" s="110">
        <v>0</v>
      </c>
      <c r="L251" s="110">
        <v>0</v>
      </c>
      <c r="M251" s="110">
        <v>0</v>
      </c>
      <c r="N251" s="110">
        <v>0</v>
      </c>
      <c r="O251" s="376"/>
      <c r="P251" s="110">
        <f t="shared" si="90"/>
        <v>15165700</v>
      </c>
      <c r="Q251" s="110">
        <f>E251+K251</f>
        <v>15165700</v>
      </c>
      <c r="R251" s="110">
        <f aca="true" t="shared" si="118" ref="R251:T253">F251+L251</f>
        <v>0</v>
      </c>
      <c r="S251" s="110">
        <f t="shared" si="118"/>
        <v>0</v>
      </c>
      <c r="T251" s="110">
        <f t="shared" si="118"/>
        <v>0</v>
      </c>
      <c r="U251" s="379"/>
      <c r="V251" s="373"/>
    </row>
    <row r="252" spans="1:22" ht="12.75" hidden="1">
      <c r="A252" s="374"/>
      <c r="B252" s="376"/>
      <c r="C252" s="105">
        <v>2022</v>
      </c>
      <c r="D252" s="110">
        <f t="shared" si="117"/>
        <v>15749000</v>
      </c>
      <c r="E252" s="110">
        <v>15749000</v>
      </c>
      <c r="F252" s="110">
        <v>0</v>
      </c>
      <c r="G252" s="110">
        <v>0</v>
      </c>
      <c r="H252" s="110">
        <v>0</v>
      </c>
      <c r="I252" s="379"/>
      <c r="J252" s="110">
        <f t="shared" si="89"/>
        <v>0</v>
      </c>
      <c r="K252" s="110">
        <v>0</v>
      </c>
      <c r="L252" s="110">
        <v>0</v>
      </c>
      <c r="M252" s="110">
        <v>0</v>
      </c>
      <c r="N252" s="110">
        <v>0</v>
      </c>
      <c r="O252" s="376"/>
      <c r="P252" s="110">
        <f t="shared" si="90"/>
        <v>15749000</v>
      </c>
      <c r="Q252" s="110">
        <f>E252+K252</f>
        <v>15749000</v>
      </c>
      <c r="R252" s="110">
        <f t="shared" si="118"/>
        <v>0</v>
      </c>
      <c r="S252" s="110">
        <f t="shared" si="118"/>
        <v>0</v>
      </c>
      <c r="T252" s="110">
        <f t="shared" si="118"/>
        <v>0</v>
      </c>
      <c r="U252" s="379"/>
      <c r="V252" s="373"/>
    </row>
    <row r="253" spans="1:22" ht="12.75" hidden="1">
      <c r="A253" s="374"/>
      <c r="B253" s="377"/>
      <c r="C253" s="105">
        <v>2023</v>
      </c>
      <c r="D253" s="110">
        <f t="shared" si="117"/>
        <v>16332300</v>
      </c>
      <c r="E253" s="110">
        <v>16332300</v>
      </c>
      <c r="F253" s="110">
        <v>0</v>
      </c>
      <c r="G253" s="110">
        <v>0</v>
      </c>
      <c r="H253" s="110">
        <v>0</v>
      </c>
      <c r="I253" s="380"/>
      <c r="J253" s="110">
        <f t="shared" si="89"/>
        <v>0</v>
      </c>
      <c r="K253" s="110">
        <v>0</v>
      </c>
      <c r="L253" s="110">
        <v>0</v>
      </c>
      <c r="M253" s="110">
        <v>0</v>
      </c>
      <c r="N253" s="110">
        <v>0</v>
      </c>
      <c r="O253" s="377"/>
      <c r="P253" s="110">
        <f t="shared" si="90"/>
        <v>16332300</v>
      </c>
      <c r="Q253" s="110">
        <f>E253+K253</f>
        <v>16332300</v>
      </c>
      <c r="R253" s="110">
        <f t="shared" si="118"/>
        <v>0</v>
      </c>
      <c r="S253" s="110">
        <f t="shared" si="118"/>
        <v>0</v>
      </c>
      <c r="T253" s="110">
        <f t="shared" si="118"/>
        <v>0</v>
      </c>
      <c r="U253" s="380"/>
      <c r="V253" s="373"/>
    </row>
    <row r="254" spans="1:22" s="109" customFormat="1" ht="12.75" customHeight="1" hidden="1">
      <c r="A254" s="432" t="s">
        <v>364</v>
      </c>
      <c r="B254" s="375" t="s">
        <v>504</v>
      </c>
      <c r="C254" s="106" t="s">
        <v>4</v>
      </c>
      <c r="D254" s="108">
        <f t="shared" si="117"/>
        <v>162259487.4</v>
      </c>
      <c r="E254" s="108">
        <f>SUM(E255:E257)</f>
        <v>0</v>
      </c>
      <c r="F254" s="108">
        <f>SUM(F255:F257)</f>
        <v>0</v>
      </c>
      <c r="G254" s="108">
        <f>SUM(G255:G257)</f>
        <v>59659487.400000006</v>
      </c>
      <c r="H254" s="108">
        <f>SUM(H255:H257)</f>
        <v>102600000</v>
      </c>
      <c r="I254" s="378"/>
      <c r="J254" s="108">
        <f aca="true" t="shared" si="119" ref="J254:J273">SUM(K254:N254)</f>
        <v>0</v>
      </c>
      <c r="K254" s="108">
        <f>SUM(K255:K257)</f>
        <v>0</v>
      </c>
      <c r="L254" s="108">
        <f>SUM(L255:L257)</f>
        <v>0</v>
      </c>
      <c r="M254" s="108">
        <f>SUM(M255:M257)</f>
        <v>0</v>
      </c>
      <c r="N254" s="108">
        <f>SUM(N255:N257)</f>
        <v>0</v>
      </c>
      <c r="O254" s="375" t="s">
        <v>504</v>
      </c>
      <c r="P254" s="108">
        <f aca="true" t="shared" si="120" ref="P254:P273">SUM(Q254:T254)</f>
        <v>162259487.4</v>
      </c>
      <c r="Q254" s="108">
        <f>SUM(Q255:Q257)</f>
        <v>0</v>
      </c>
      <c r="R254" s="108">
        <f>SUM(R255:R257)</f>
        <v>0</v>
      </c>
      <c r="S254" s="108">
        <f>SUM(S255:S257)</f>
        <v>59659487.400000006</v>
      </c>
      <c r="T254" s="108">
        <f>SUM(T255:T257)</f>
        <v>102600000</v>
      </c>
      <c r="U254" s="378"/>
      <c r="V254" s="372"/>
    </row>
    <row r="255" spans="1:22" ht="12.75" hidden="1">
      <c r="A255" s="374"/>
      <c r="B255" s="376"/>
      <c r="C255" s="105">
        <v>2021</v>
      </c>
      <c r="D255" s="110">
        <f t="shared" si="117"/>
        <v>53646485.08</v>
      </c>
      <c r="E255" s="110">
        <v>0</v>
      </c>
      <c r="F255" s="110">
        <v>0</v>
      </c>
      <c r="G255" s="110">
        <v>19446485.08</v>
      </c>
      <c r="H255" s="110">
        <v>34200000</v>
      </c>
      <c r="I255" s="379"/>
      <c r="J255" s="110">
        <f t="shared" si="119"/>
        <v>0</v>
      </c>
      <c r="K255" s="110">
        <v>0</v>
      </c>
      <c r="L255" s="110">
        <v>0</v>
      </c>
      <c r="M255" s="110">
        <v>0</v>
      </c>
      <c r="N255" s="110">
        <v>0</v>
      </c>
      <c r="O255" s="376"/>
      <c r="P255" s="110">
        <f t="shared" si="120"/>
        <v>53646485.08</v>
      </c>
      <c r="Q255" s="110">
        <f>E255+K255</f>
        <v>0</v>
      </c>
      <c r="R255" s="110">
        <f aca="true" t="shared" si="121" ref="R255:T257">F255+L255</f>
        <v>0</v>
      </c>
      <c r="S255" s="110">
        <f t="shared" si="121"/>
        <v>19446485.08</v>
      </c>
      <c r="T255" s="110">
        <f t="shared" si="121"/>
        <v>34200000</v>
      </c>
      <c r="U255" s="379"/>
      <c r="V255" s="373"/>
    </row>
    <row r="256" spans="1:22" ht="12.75" hidden="1">
      <c r="A256" s="374"/>
      <c r="B256" s="376"/>
      <c r="C256" s="105">
        <v>2022</v>
      </c>
      <c r="D256" s="110">
        <f t="shared" si="117"/>
        <v>54170327.980000004</v>
      </c>
      <c r="E256" s="110">
        <v>0</v>
      </c>
      <c r="F256" s="110">
        <v>0</v>
      </c>
      <c r="G256" s="110">
        <v>19970327.98</v>
      </c>
      <c r="H256" s="110">
        <v>34200000</v>
      </c>
      <c r="I256" s="379"/>
      <c r="J256" s="110">
        <f t="shared" si="119"/>
        <v>0</v>
      </c>
      <c r="K256" s="110">
        <v>0</v>
      </c>
      <c r="L256" s="110">
        <v>0</v>
      </c>
      <c r="M256" s="110">
        <v>0</v>
      </c>
      <c r="N256" s="110">
        <v>0</v>
      </c>
      <c r="O256" s="376"/>
      <c r="P256" s="110">
        <f t="shared" si="120"/>
        <v>54170327.980000004</v>
      </c>
      <c r="Q256" s="110">
        <f>E256+K256</f>
        <v>0</v>
      </c>
      <c r="R256" s="110">
        <f t="shared" si="121"/>
        <v>0</v>
      </c>
      <c r="S256" s="110">
        <f t="shared" si="121"/>
        <v>19970327.98</v>
      </c>
      <c r="T256" s="110">
        <f t="shared" si="121"/>
        <v>34200000</v>
      </c>
      <c r="U256" s="379"/>
      <c r="V256" s="373"/>
    </row>
    <row r="257" spans="1:22" ht="12.75" hidden="1">
      <c r="A257" s="374"/>
      <c r="B257" s="377"/>
      <c r="C257" s="105">
        <v>2023</v>
      </c>
      <c r="D257" s="110">
        <f t="shared" si="117"/>
        <v>54442674.34</v>
      </c>
      <c r="E257" s="110">
        <v>0</v>
      </c>
      <c r="F257" s="110">
        <v>0</v>
      </c>
      <c r="G257" s="110">
        <v>20242674.34</v>
      </c>
      <c r="H257" s="110">
        <v>34200000</v>
      </c>
      <c r="I257" s="380"/>
      <c r="J257" s="110">
        <f t="shared" si="119"/>
        <v>0</v>
      </c>
      <c r="K257" s="110">
        <v>0</v>
      </c>
      <c r="L257" s="110">
        <v>0</v>
      </c>
      <c r="M257" s="110">
        <v>0</v>
      </c>
      <c r="N257" s="110">
        <v>0</v>
      </c>
      <c r="O257" s="377"/>
      <c r="P257" s="110">
        <f t="shared" si="120"/>
        <v>54442674.34</v>
      </c>
      <c r="Q257" s="110">
        <f>E257+K257</f>
        <v>0</v>
      </c>
      <c r="R257" s="110">
        <f t="shared" si="121"/>
        <v>0</v>
      </c>
      <c r="S257" s="110">
        <f t="shared" si="121"/>
        <v>20242674.34</v>
      </c>
      <c r="T257" s="110">
        <f t="shared" si="121"/>
        <v>34200000</v>
      </c>
      <c r="U257" s="380"/>
      <c r="V257" s="373"/>
    </row>
    <row r="258" spans="1:22" s="109" customFormat="1" ht="24" customHeight="1" hidden="1">
      <c r="A258" s="432" t="s">
        <v>365</v>
      </c>
      <c r="B258" s="375" t="s">
        <v>451</v>
      </c>
      <c r="C258" s="106" t="s">
        <v>4</v>
      </c>
      <c r="D258" s="108">
        <f t="shared" si="117"/>
        <v>10353102.39</v>
      </c>
      <c r="E258" s="108">
        <f>SUM(E259:E261)</f>
        <v>3368856.69</v>
      </c>
      <c r="F258" s="108">
        <f>SUM(F259:F261)</f>
        <v>0</v>
      </c>
      <c r="G258" s="108">
        <f>SUM(G259:G261)</f>
        <v>6984245.700000001</v>
      </c>
      <c r="H258" s="108">
        <f>SUM(H259:H261)</f>
        <v>0</v>
      </c>
      <c r="I258" s="378"/>
      <c r="J258" s="108">
        <f t="shared" si="119"/>
        <v>0</v>
      </c>
      <c r="K258" s="108">
        <f>SUM(K259:K261)</f>
        <v>0</v>
      </c>
      <c r="L258" s="108">
        <f>SUM(L259:L261)</f>
        <v>0</v>
      </c>
      <c r="M258" s="108">
        <f>SUM(M259:M261)</f>
        <v>0</v>
      </c>
      <c r="N258" s="108">
        <f>SUM(N259:N261)</f>
        <v>0</v>
      </c>
      <c r="O258" s="375" t="s">
        <v>451</v>
      </c>
      <c r="P258" s="108">
        <f t="shared" si="120"/>
        <v>10353102.39</v>
      </c>
      <c r="Q258" s="108">
        <f>SUM(Q259:Q261)</f>
        <v>3368856.69</v>
      </c>
      <c r="R258" s="108">
        <f>SUM(R259:R261)</f>
        <v>0</v>
      </c>
      <c r="S258" s="108">
        <f>SUM(S259:S261)</f>
        <v>6984245.700000001</v>
      </c>
      <c r="T258" s="108">
        <f>SUM(T259:T261)</f>
        <v>0</v>
      </c>
      <c r="U258" s="378"/>
      <c r="V258" s="372"/>
    </row>
    <row r="259" spans="1:22" ht="24" customHeight="1" hidden="1">
      <c r="A259" s="374"/>
      <c r="B259" s="376"/>
      <c r="C259" s="105">
        <v>2021</v>
      </c>
      <c r="D259" s="110">
        <f t="shared" si="117"/>
        <v>3451034.1300000004</v>
      </c>
      <c r="E259" s="110">
        <v>1122952.23</v>
      </c>
      <c r="F259" s="110">
        <v>0</v>
      </c>
      <c r="G259" s="110">
        <v>2328081.9000000004</v>
      </c>
      <c r="H259" s="110">
        <v>0</v>
      </c>
      <c r="I259" s="379"/>
      <c r="J259" s="110">
        <f t="shared" si="119"/>
        <v>0</v>
      </c>
      <c r="K259" s="110">
        <v>0</v>
      </c>
      <c r="L259" s="110">
        <v>0</v>
      </c>
      <c r="M259" s="110">
        <v>0</v>
      </c>
      <c r="N259" s="110">
        <v>0</v>
      </c>
      <c r="O259" s="376"/>
      <c r="P259" s="110">
        <f t="shared" si="120"/>
        <v>3451034.1300000004</v>
      </c>
      <c r="Q259" s="110">
        <f>E259+K259</f>
        <v>1122952.23</v>
      </c>
      <c r="R259" s="110">
        <f aca="true" t="shared" si="122" ref="R259:T261">F259+L259</f>
        <v>0</v>
      </c>
      <c r="S259" s="110">
        <f t="shared" si="122"/>
        <v>2328081.9000000004</v>
      </c>
      <c r="T259" s="110">
        <f t="shared" si="122"/>
        <v>0</v>
      </c>
      <c r="U259" s="379"/>
      <c r="V259" s="373"/>
    </row>
    <row r="260" spans="1:22" ht="24" customHeight="1" hidden="1">
      <c r="A260" s="374"/>
      <c r="B260" s="376"/>
      <c r="C260" s="105">
        <v>2022</v>
      </c>
      <c r="D260" s="110">
        <f t="shared" si="117"/>
        <v>3451034.1300000004</v>
      </c>
      <c r="E260" s="110">
        <v>1122952.23</v>
      </c>
      <c r="F260" s="110">
        <v>0</v>
      </c>
      <c r="G260" s="110">
        <v>2328081.9000000004</v>
      </c>
      <c r="H260" s="110">
        <v>0</v>
      </c>
      <c r="I260" s="379"/>
      <c r="J260" s="110">
        <f t="shared" si="119"/>
        <v>0</v>
      </c>
      <c r="K260" s="110">
        <v>0</v>
      </c>
      <c r="L260" s="110">
        <v>0</v>
      </c>
      <c r="M260" s="110">
        <v>0</v>
      </c>
      <c r="N260" s="110">
        <v>0</v>
      </c>
      <c r="O260" s="376"/>
      <c r="P260" s="110">
        <f t="shared" si="120"/>
        <v>3451034.1300000004</v>
      </c>
      <c r="Q260" s="110">
        <f>E260+K260</f>
        <v>1122952.23</v>
      </c>
      <c r="R260" s="110">
        <f t="shared" si="122"/>
        <v>0</v>
      </c>
      <c r="S260" s="110">
        <f t="shared" si="122"/>
        <v>2328081.9000000004</v>
      </c>
      <c r="T260" s="110">
        <f t="shared" si="122"/>
        <v>0</v>
      </c>
      <c r="U260" s="379"/>
      <c r="V260" s="373"/>
    </row>
    <row r="261" spans="1:22" ht="24" customHeight="1" hidden="1">
      <c r="A261" s="374"/>
      <c r="B261" s="377"/>
      <c r="C261" s="105">
        <v>2023</v>
      </c>
      <c r="D261" s="110">
        <f t="shared" si="117"/>
        <v>3451034.1300000004</v>
      </c>
      <c r="E261" s="110">
        <v>1122952.23</v>
      </c>
      <c r="F261" s="110">
        <v>0</v>
      </c>
      <c r="G261" s="110">
        <v>2328081.9000000004</v>
      </c>
      <c r="H261" s="110">
        <v>0</v>
      </c>
      <c r="I261" s="380"/>
      <c r="J261" s="110">
        <f t="shared" si="119"/>
        <v>0</v>
      </c>
      <c r="K261" s="110">
        <v>0</v>
      </c>
      <c r="L261" s="110">
        <v>0</v>
      </c>
      <c r="M261" s="110">
        <v>0</v>
      </c>
      <c r="N261" s="110">
        <v>0</v>
      </c>
      <c r="O261" s="377"/>
      <c r="P261" s="110">
        <f t="shared" si="120"/>
        <v>3451034.1300000004</v>
      </c>
      <c r="Q261" s="110">
        <f>E261+K261</f>
        <v>1122952.23</v>
      </c>
      <c r="R261" s="110">
        <f t="shared" si="122"/>
        <v>0</v>
      </c>
      <c r="S261" s="110">
        <f t="shared" si="122"/>
        <v>2328081.9000000004</v>
      </c>
      <c r="T261" s="110">
        <f t="shared" si="122"/>
        <v>0</v>
      </c>
      <c r="U261" s="380"/>
      <c r="V261" s="373"/>
    </row>
    <row r="262" spans="1:22" s="109" customFormat="1" ht="12.75" customHeight="1" hidden="1">
      <c r="A262" s="432" t="s">
        <v>366</v>
      </c>
      <c r="B262" s="375" t="s">
        <v>505</v>
      </c>
      <c r="C262" s="106" t="s">
        <v>4</v>
      </c>
      <c r="D262" s="108">
        <f t="shared" si="117"/>
        <v>124907833.84</v>
      </c>
      <c r="E262" s="108">
        <f>SUM(E263:E265)</f>
        <v>45451232</v>
      </c>
      <c r="F262" s="108">
        <f>SUM(F263:F265)</f>
        <v>76958445</v>
      </c>
      <c r="G262" s="108">
        <f>SUM(G263:G265)</f>
        <v>2498156.8400000003</v>
      </c>
      <c r="H262" s="108">
        <f>SUM(H263:H265)</f>
        <v>0</v>
      </c>
      <c r="I262" s="378"/>
      <c r="J262" s="108">
        <f t="shared" si="119"/>
        <v>0</v>
      </c>
      <c r="K262" s="108">
        <f>SUM(K263:K265)</f>
        <v>0</v>
      </c>
      <c r="L262" s="108">
        <f>SUM(L263:L265)</f>
        <v>0</v>
      </c>
      <c r="M262" s="108">
        <f>SUM(M263:M265)</f>
        <v>0</v>
      </c>
      <c r="N262" s="108">
        <f>SUM(N263:N265)</f>
        <v>0</v>
      </c>
      <c r="O262" s="375" t="s">
        <v>505</v>
      </c>
      <c r="P262" s="108">
        <f t="shared" si="120"/>
        <v>124907833.84</v>
      </c>
      <c r="Q262" s="108">
        <f>SUM(Q263:Q265)</f>
        <v>45451232</v>
      </c>
      <c r="R262" s="108">
        <f>SUM(R263:R265)</f>
        <v>76958445</v>
      </c>
      <c r="S262" s="108">
        <f>SUM(S263:S265)</f>
        <v>2498156.8400000003</v>
      </c>
      <c r="T262" s="108">
        <f>SUM(T263:T265)</f>
        <v>0</v>
      </c>
      <c r="U262" s="378"/>
      <c r="V262" s="372"/>
    </row>
    <row r="263" spans="1:22" ht="12.75" hidden="1">
      <c r="A263" s="374"/>
      <c r="B263" s="376"/>
      <c r="C263" s="105">
        <v>2021</v>
      </c>
      <c r="D263" s="110">
        <f t="shared" si="117"/>
        <v>40377535.88</v>
      </c>
      <c r="E263" s="110">
        <v>14640050</v>
      </c>
      <c r="F263" s="110">
        <v>24929935</v>
      </c>
      <c r="G263" s="110">
        <v>807550.88</v>
      </c>
      <c r="H263" s="110">
        <v>0</v>
      </c>
      <c r="I263" s="379"/>
      <c r="J263" s="110">
        <f t="shared" si="119"/>
        <v>0</v>
      </c>
      <c r="K263" s="110">
        <v>0</v>
      </c>
      <c r="L263" s="110">
        <v>0</v>
      </c>
      <c r="M263" s="110">
        <v>0</v>
      </c>
      <c r="N263" s="110">
        <v>0</v>
      </c>
      <c r="O263" s="376"/>
      <c r="P263" s="110">
        <f t="shared" si="120"/>
        <v>40377535.88</v>
      </c>
      <c r="Q263" s="110">
        <f>E263+K263</f>
        <v>14640050</v>
      </c>
      <c r="R263" s="110">
        <f aca="true" t="shared" si="123" ref="R263:T265">F263+L263</f>
        <v>24929935</v>
      </c>
      <c r="S263" s="110">
        <f t="shared" si="123"/>
        <v>807550.88</v>
      </c>
      <c r="T263" s="110">
        <f t="shared" si="123"/>
        <v>0</v>
      </c>
      <c r="U263" s="379"/>
      <c r="V263" s="373"/>
    </row>
    <row r="264" spans="1:22" ht="12.75" hidden="1">
      <c r="A264" s="374"/>
      <c r="B264" s="376"/>
      <c r="C264" s="105">
        <v>2022</v>
      </c>
      <c r="D264" s="110">
        <f t="shared" si="117"/>
        <v>42087240.82</v>
      </c>
      <c r="E264" s="110">
        <v>15231241</v>
      </c>
      <c r="F264" s="110">
        <v>26014255</v>
      </c>
      <c r="G264" s="110">
        <v>841744.8200000001</v>
      </c>
      <c r="H264" s="110">
        <v>0</v>
      </c>
      <c r="I264" s="379"/>
      <c r="J264" s="110">
        <f t="shared" si="119"/>
        <v>0</v>
      </c>
      <c r="K264" s="110">
        <v>0</v>
      </c>
      <c r="L264" s="110">
        <v>0</v>
      </c>
      <c r="M264" s="110">
        <v>0</v>
      </c>
      <c r="N264" s="110">
        <v>0</v>
      </c>
      <c r="O264" s="376"/>
      <c r="P264" s="110">
        <f t="shared" si="120"/>
        <v>42087240.82</v>
      </c>
      <c r="Q264" s="110">
        <f>E264+K264</f>
        <v>15231241</v>
      </c>
      <c r="R264" s="110">
        <f t="shared" si="123"/>
        <v>26014255</v>
      </c>
      <c r="S264" s="110">
        <f t="shared" si="123"/>
        <v>841744.8200000001</v>
      </c>
      <c r="T264" s="110">
        <f t="shared" si="123"/>
        <v>0</v>
      </c>
      <c r="U264" s="379"/>
      <c r="V264" s="373"/>
    </row>
    <row r="265" spans="1:22" ht="12.75" hidden="1">
      <c r="A265" s="374"/>
      <c r="B265" s="377"/>
      <c r="C265" s="105">
        <v>2023</v>
      </c>
      <c r="D265" s="110">
        <f t="shared" si="117"/>
        <v>42443057.14</v>
      </c>
      <c r="E265" s="110">
        <v>15579941</v>
      </c>
      <c r="F265" s="110">
        <v>26014255</v>
      </c>
      <c r="G265" s="110">
        <v>848861.1400000001</v>
      </c>
      <c r="H265" s="110">
        <v>0</v>
      </c>
      <c r="I265" s="380"/>
      <c r="J265" s="110">
        <f t="shared" si="119"/>
        <v>0</v>
      </c>
      <c r="K265" s="110">
        <v>0</v>
      </c>
      <c r="L265" s="110">
        <v>0</v>
      </c>
      <c r="M265" s="110">
        <v>0</v>
      </c>
      <c r="N265" s="110">
        <v>0</v>
      </c>
      <c r="O265" s="377"/>
      <c r="P265" s="110">
        <f t="shared" si="120"/>
        <v>42443057.14</v>
      </c>
      <c r="Q265" s="110">
        <f>E265+K265</f>
        <v>15579941</v>
      </c>
      <c r="R265" s="110">
        <f t="shared" si="123"/>
        <v>26014255</v>
      </c>
      <c r="S265" s="110">
        <f t="shared" si="123"/>
        <v>848861.1400000001</v>
      </c>
      <c r="T265" s="110">
        <f t="shared" si="123"/>
        <v>0</v>
      </c>
      <c r="U265" s="380"/>
      <c r="V265" s="373"/>
    </row>
    <row r="266" spans="1:22" s="175" customFormat="1" ht="12.75" customHeight="1" hidden="1">
      <c r="A266" s="450" t="s">
        <v>506</v>
      </c>
      <c r="B266" s="451" t="s">
        <v>507</v>
      </c>
      <c r="C266" s="173" t="s">
        <v>4</v>
      </c>
      <c r="D266" s="174">
        <f t="shared" si="117"/>
        <v>43978752.36</v>
      </c>
      <c r="E266" s="174">
        <f>SUM(E267:E269)</f>
        <v>9782700</v>
      </c>
      <c r="F266" s="174">
        <f>SUM(F267:F269)</f>
        <v>0</v>
      </c>
      <c r="G266" s="174">
        <f>SUM(G267:G269)</f>
        <v>21240642.36</v>
      </c>
      <c r="H266" s="174">
        <f>SUM(H267:H269)</f>
        <v>12955410</v>
      </c>
      <c r="I266" s="454"/>
      <c r="J266" s="174">
        <f t="shared" si="119"/>
        <v>0</v>
      </c>
      <c r="K266" s="174">
        <f>SUM(K267:K269)</f>
        <v>0</v>
      </c>
      <c r="L266" s="174">
        <f>SUM(L267:L269)</f>
        <v>0</v>
      </c>
      <c r="M266" s="174">
        <f>SUM(M267:M269)</f>
        <v>0</v>
      </c>
      <c r="N266" s="174">
        <f>SUM(N267:N269)</f>
        <v>0</v>
      </c>
      <c r="O266" s="451" t="s">
        <v>507</v>
      </c>
      <c r="P266" s="174">
        <f t="shared" si="120"/>
        <v>43978752.36</v>
      </c>
      <c r="Q266" s="174">
        <f>SUM(Q267:Q269)</f>
        <v>9782700</v>
      </c>
      <c r="R266" s="174">
        <f>SUM(R267:R269)</f>
        <v>0</v>
      </c>
      <c r="S266" s="174">
        <f>SUM(S267:S269)</f>
        <v>21240642.36</v>
      </c>
      <c r="T266" s="174">
        <f>SUM(T267:T269)</f>
        <v>12955410</v>
      </c>
      <c r="U266" s="457" t="s">
        <v>121</v>
      </c>
      <c r="V266" s="459" t="s">
        <v>121</v>
      </c>
    </row>
    <row r="267" spans="1:22" s="178" customFormat="1" ht="12.75" hidden="1">
      <c r="A267" s="450"/>
      <c r="B267" s="452"/>
      <c r="C267" s="176">
        <v>2021</v>
      </c>
      <c r="D267" s="177">
        <f t="shared" si="117"/>
        <v>14659584.120000001</v>
      </c>
      <c r="E267" s="177">
        <f>E271</f>
        <v>3260900</v>
      </c>
      <c r="F267" s="177">
        <f>F271</f>
        <v>0</v>
      </c>
      <c r="G267" s="177">
        <f>G271</f>
        <v>7080214.12</v>
      </c>
      <c r="H267" s="177">
        <f>H271</f>
        <v>4318470</v>
      </c>
      <c r="I267" s="455"/>
      <c r="J267" s="177">
        <f t="shared" si="119"/>
        <v>0</v>
      </c>
      <c r="K267" s="177">
        <f>K271</f>
        <v>0</v>
      </c>
      <c r="L267" s="177">
        <f aca="true" t="shared" si="124" ref="L267:N269">L271</f>
        <v>0</v>
      </c>
      <c r="M267" s="177">
        <f t="shared" si="124"/>
        <v>0</v>
      </c>
      <c r="N267" s="177">
        <f t="shared" si="124"/>
        <v>0</v>
      </c>
      <c r="O267" s="452"/>
      <c r="P267" s="177">
        <f t="shared" si="120"/>
        <v>14659584.120000001</v>
      </c>
      <c r="Q267" s="177">
        <f>Q271</f>
        <v>3260900</v>
      </c>
      <c r="R267" s="177">
        <f>R271</f>
        <v>0</v>
      </c>
      <c r="S267" s="177">
        <f>S271</f>
        <v>7080214.12</v>
      </c>
      <c r="T267" s="177">
        <f>T271</f>
        <v>4318470</v>
      </c>
      <c r="U267" s="458"/>
      <c r="V267" s="460"/>
    </row>
    <row r="268" spans="1:22" s="178" customFormat="1" ht="12.75" hidden="1">
      <c r="A268" s="450"/>
      <c r="B268" s="452"/>
      <c r="C268" s="176">
        <v>2022</v>
      </c>
      <c r="D268" s="177">
        <f t="shared" si="117"/>
        <v>14659584.120000001</v>
      </c>
      <c r="E268" s="177">
        <f aca="true" t="shared" si="125" ref="E268:H269">E272</f>
        <v>3260900</v>
      </c>
      <c r="F268" s="177">
        <f t="shared" si="125"/>
        <v>0</v>
      </c>
      <c r="G268" s="177">
        <f t="shared" si="125"/>
        <v>7080214.12</v>
      </c>
      <c r="H268" s="177">
        <f t="shared" si="125"/>
        <v>4318470</v>
      </c>
      <c r="I268" s="455"/>
      <c r="J268" s="177">
        <f t="shared" si="119"/>
        <v>0</v>
      </c>
      <c r="K268" s="177">
        <f>K272</f>
        <v>0</v>
      </c>
      <c r="L268" s="177">
        <f t="shared" si="124"/>
        <v>0</v>
      </c>
      <c r="M268" s="177">
        <f t="shared" si="124"/>
        <v>0</v>
      </c>
      <c r="N268" s="177">
        <f t="shared" si="124"/>
        <v>0</v>
      </c>
      <c r="O268" s="452"/>
      <c r="P268" s="177">
        <f t="shared" si="120"/>
        <v>14659584.120000001</v>
      </c>
      <c r="Q268" s="177">
        <f aca="true" t="shared" si="126" ref="Q268:T269">Q272</f>
        <v>3260900</v>
      </c>
      <c r="R268" s="177">
        <f t="shared" si="126"/>
        <v>0</v>
      </c>
      <c r="S268" s="177">
        <f t="shared" si="126"/>
        <v>7080214.12</v>
      </c>
      <c r="T268" s="177">
        <f t="shared" si="126"/>
        <v>4318470</v>
      </c>
      <c r="U268" s="458"/>
      <c r="V268" s="460"/>
    </row>
    <row r="269" spans="1:22" s="178" customFormat="1" ht="12.75" hidden="1">
      <c r="A269" s="450"/>
      <c r="B269" s="453"/>
      <c r="C269" s="176">
        <v>2023</v>
      </c>
      <c r="D269" s="177">
        <f t="shared" si="117"/>
        <v>14659584.120000001</v>
      </c>
      <c r="E269" s="177">
        <f t="shared" si="125"/>
        <v>3260900</v>
      </c>
      <c r="F269" s="177">
        <f t="shared" si="125"/>
        <v>0</v>
      </c>
      <c r="G269" s="177">
        <f t="shared" si="125"/>
        <v>7080214.12</v>
      </c>
      <c r="H269" s="177">
        <f t="shared" si="125"/>
        <v>4318470</v>
      </c>
      <c r="I269" s="456"/>
      <c r="J269" s="177">
        <f t="shared" si="119"/>
        <v>0</v>
      </c>
      <c r="K269" s="177">
        <f>K273</f>
        <v>0</v>
      </c>
      <c r="L269" s="177">
        <f t="shared" si="124"/>
        <v>0</v>
      </c>
      <c r="M269" s="177">
        <f t="shared" si="124"/>
        <v>0</v>
      </c>
      <c r="N269" s="177">
        <f t="shared" si="124"/>
        <v>0</v>
      </c>
      <c r="O269" s="453"/>
      <c r="P269" s="177">
        <f t="shared" si="120"/>
        <v>14659584.120000001</v>
      </c>
      <c r="Q269" s="177">
        <f t="shared" si="126"/>
        <v>3260900</v>
      </c>
      <c r="R269" s="177">
        <f t="shared" si="126"/>
        <v>0</v>
      </c>
      <c r="S269" s="177">
        <f t="shared" si="126"/>
        <v>7080214.12</v>
      </c>
      <c r="T269" s="177">
        <f t="shared" si="126"/>
        <v>4318470</v>
      </c>
      <c r="U269" s="458"/>
      <c r="V269" s="460"/>
    </row>
    <row r="270" spans="1:22" s="109" customFormat="1" ht="12.75" customHeight="1" hidden="1">
      <c r="A270" s="432" t="s">
        <v>367</v>
      </c>
      <c r="B270" s="375" t="s">
        <v>508</v>
      </c>
      <c r="C270" s="106" t="s">
        <v>4</v>
      </c>
      <c r="D270" s="108">
        <f t="shared" si="117"/>
        <v>43978752.36</v>
      </c>
      <c r="E270" s="108">
        <f>SUM(E271:E273)</f>
        <v>9782700</v>
      </c>
      <c r="F270" s="108">
        <f>SUM(F271:F273)</f>
        <v>0</v>
      </c>
      <c r="G270" s="108">
        <f>SUM(G271:G273)</f>
        <v>21240642.36</v>
      </c>
      <c r="H270" s="108">
        <f>SUM(H271:H273)</f>
        <v>12955410</v>
      </c>
      <c r="I270" s="378"/>
      <c r="J270" s="108">
        <f t="shared" si="119"/>
        <v>0</v>
      </c>
      <c r="K270" s="108">
        <f>SUM(K271:K273)</f>
        <v>0</v>
      </c>
      <c r="L270" s="108">
        <f>SUM(L271:L273)</f>
        <v>0</v>
      </c>
      <c r="M270" s="108">
        <f>SUM(M271:M273)</f>
        <v>0</v>
      </c>
      <c r="N270" s="108">
        <f>SUM(N271:N273)</f>
        <v>0</v>
      </c>
      <c r="O270" s="375" t="s">
        <v>508</v>
      </c>
      <c r="P270" s="108">
        <f t="shared" si="120"/>
        <v>43978752.36</v>
      </c>
      <c r="Q270" s="108">
        <f>SUM(Q271:Q273)</f>
        <v>9782700</v>
      </c>
      <c r="R270" s="108">
        <f>SUM(R271:R273)</f>
        <v>0</v>
      </c>
      <c r="S270" s="108">
        <f>SUM(S271:S273)</f>
        <v>21240642.36</v>
      </c>
      <c r="T270" s="108">
        <f>SUM(T271:T273)</f>
        <v>12955410</v>
      </c>
      <c r="U270" s="378"/>
      <c r="V270" s="372"/>
    </row>
    <row r="271" spans="1:22" ht="12.75" hidden="1">
      <c r="A271" s="374"/>
      <c r="B271" s="376"/>
      <c r="C271" s="105">
        <v>2021</v>
      </c>
      <c r="D271" s="110">
        <f t="shared" si="117"/>
        <v>14659584.120000001</v>
      </c>
      <c r="E271" s="110">
        <v>3260900</v>
      </c>
      <c r="F271" s="110">
        <v>0</v>
      </c>
      <c r="G271" s="110">
        <v>7080214.12</v>
      </c>
      <c r="H271" s="110">
        <v>4318470</v>
      </c>
      <c r="I271" s="379"/>
      <c r="J271" s="110">
        <f t="shared" si="119"/>
        <v>0</v>
      </c>
      <c r="K271" s="110">
        <v>0</v>
      </c>
      <c r="L271" s="110">
        <v>0</v>
      </c>
      <c r="M271" s="110"/>
      <c r="N271" s="110">
        <v>0</v>
      </c>
      <c r="O271" s="376"/>
      <c r="P271" s="110">
        <f t="shared" si="120"/>
        <v>14659584.120000001</v>
      </c>
      <c r="Q271" s="110">
        <f>E271+K271</f>
        <v>3260900</v>
      </c>
      <c r="R271" s="110">
        <f aca="true" t="shared" si="127" ref="R271:T273">F271+L271</f>
        <v>0</v>
      </c>
      <c r="S271" s="110">
        <f t="shared" si="127"/>
        <v>7080214.12</v>
      </c>
      <c r="T271" s="110">
        <f t="shared" si="127"/>
        <v>4318470</v>
      </c>
      <c r="U271" s="379"/>
      <c r="V271" s="373"/>
    </row>
    <row r="272" spans="1:22" ht="12.75" hidden="1">
      <c r="A272" s="374"/>
      <c r="B272" s="376"/>
      <c r="C272" s="105">
        <v>2022</v>
      </c>
      <c r="D272" s="110">
        <f t="shared" si="117"/>
        <v>14659584.120000001</v>
      </c>
      <c r="E272" s="110">
        <v>3260900</v>
      </c>
      <c r="F272" s="110">
        <v>0</v>
      </c>
      <c r="G272" s="110">
        <v>7080214.12</v>
      </c>
      <c r="H272" s="110">
        <v>4318470</v>
      </c>
      <c r="I272" s="379"/>
      <c r="J272" s="110">
        <f t="shared" si="119"/>
        <v>0</v>
      </c>
      <c r="K272" s="110">
        <v>0</v>
      </c>
      <c r="L272" s="110">
        <v>0</v>
      </c>
      <c r="M272" s="110">
        <v>0</v>
      </c>
      <c r="N272" s="110">
        <v>0</v>
      </c>
      <c r="O272" s="376"/>
      <c r="P272" s="110">
        <f t="shared" si="120"/>
        <v>14659584.120000001</v>
      </c>
      <c r="Q272" s="110">
        <f>E272+K272</f>
        <v>3260900</v>
      </c>
      <c r="R272" s="110">
        <f t="shared" si="127"/>
        <v>0</v>
      </c>
      <c r="S272" s="110">
        <f t="shared" si="127"/>
        <v>7080214.12</v>
      </c>
      <c r="T272" s="110">
        <f t="shared" si="127"/>
        <v>4318470</v>
      </c>
      <c r="U272" s="379"/>
      <c r="V272" s="373"/>
    </row>
    <row r="273" spans="1:22" ht="12.75" hidden="1">
      <c r="A273" s="374"/>
      <c r="B273" s="377"/>
      <c r="C273" s="105">
        <v>2023</v>
      </c>
      <c r="D273" s="110">
        <f t="shared" si="117"/>
        <v>14659584.120000001</v>
      </c>
      <c r="E273" s="110">
        <v>3260900</v>
      </c>
      <c r="F273" s="110">
        <v>0</v>
      </c>
      <c r="G273" s="110">
        <v>7080214.12</v>
      </c>
      <c r="H273" s="110">
        <v>4318470</v>
      </c>
      <c r="I273" s="380"/>
      <c r="J273" s="110">
        <f t="shared" si="119"/>
        <v>0</v>
      </c>
      <c r="K273" s="110">
        <v>0</v>
      </c>
      <c r="L273" s="110">
        <v>0</v>
      </c>
      <c r="M273" s="110">
        <v>0</v>
      </c>
      <c r="N273" s="110">
        <v>0</v>
      </c>
      <c r="O273" s="377"/>
      <c r="P273" s="110">
        <f t="shared" si="120"/>
        <v>14659584.120000001</v>
      </c>
      <c r="Q273" s="110">
        <f>E273+K273</f>
        <v>3260900</v>
      </c>
      <c r="R273" s="110">
        <f t="shared" si="127"/>
        <v>0</v>
      </c>
      <c r="S273" s="110">
        <f t="shared" si="127"/>
        <v>7080214.12</v>
      </c>
      <c r="T273" s="110">
        <f t="shared" si="127"/>
        <v>4318470</v>
      </c>
      <c r="U273" s="380"/>
      <c r="V273" s="373"/>
    </row>
    <row r="274" spans="1:22" ht="12.75" hidden="1">
      <c r="A274" s="374"/>
      <c r="B274" s="375" t="s">
        <v>441</v>
      </c>
      <c r="C274" s="105" t="s">
        <v>4</v>
      </c>
      <c r="D274" s="110">
        <f>SUM(E274:H274)</f>
        <v>0</v>
      </c>
      <c r="E274" s="110"/>
      <c r="F274" s="110"/>
      <c r="G274" s="110"/>
      <c r="H274" s="110"/>
      <c r="I274" s="378" t="s">
        <v>442</v>
      </c>
      <c r="J274" s="110"/>
      <c r="K274" s="110"/>
      <c r="L274" s="110"/>
      <c r="M274" s="110"/>
      <c r="N274" s="110"/>
      <c r="O274" s="375" t="s">
        <v>441</v>
      </c>
      <c r="P274" s="110"/>
      <c r="Q274" s="110"/>
      <c r="R274" s="110"/>
      <c r="S274" s="110"/>
      <c r="T274" s="110"/>
      <c r="U274" s="378" t="s">
        <v>442</v>
      </c>
      <c r="V274" s="397"/>
    </row>
    <row r="275" spans="1:22" ht="12.75" hidden="1">
      <c r="A275" s="374"/>
      <c r="B275" s="376"/>
      <c r="C275" s="105" t="s">
        <v>443</v>
      </c>
      <c r="D275" s="110">
        <f>SUM(E275:H275)</f>
        <v>0</v>
      </c>
      <c r="E275" s="110"/>
      <c r="F275" s="110"/>
      <c r="G275" s="110"/>
      <c r="H275" s="110"/>
      <c r="I275" s="379"/>
      <c r="J275" s="110"/>
      <c r="K275" s="110"/>
      <c r="L275" s="110"/>
      <c r="M275" s="110"/>
      <c r="N275" s="110"/>
      <c r="O275" s="376"/>
      <c r="P275" s="110"/>
      <c r="Q275" s="110"/>
      <c r="R275" s="110"/>
      <c r="S275" s="110"/>
      <c r="T275" s="110"/>
      <c r="U275" s="379"/>
      <c r="V275" s="397"/>
    </row>
    <row r="276" spans="1:22" ht="12.75" hidden="1">
      <c r="A276" s="374"/>
      <c r="B276" s="376"/>
      <c r="C276" s="105" t="s">
        <v>443</v>
      </c>
      <c r="D276" s="110">
        <f>SUM(E276:H276)</f>
        <v>0</v>
      </c>
      <c r="E276" s="110"/>
      <c r="F276" s="110"/>
      <c r="G276" s="110"/>
      <c r="H276" s="110"/>
      <c r="I276" s="379"/>
      <c r="J276" s="110"/>
      <c r="K276" s="110"/>
      <c r="L276" s="110"/>
      <c r="M276" s="110"/>
      <c r="N276" s="110"/>
      <c r="O276" s="376"/>
      <c r="P276" s="110"/>
      <c r="Q276" s="110"/>
      <c r="R276" s="110"/>
      <c r="S276" s="110"/>
      <c r="T276" s="110"/>
      <c r="U276" s="379"/>
      <c r="V276" s="397"/>
    </row>
    <row r="277" spans="1:22" ht="12.75" hidden="1">
      <c r="A277" s="374"/>
      <c r="B277" s="377"/>
      <c r="C277" s="105" t="s">
        <v>443</v>
      </c>
      <c r="D277" s="110">
        <f>SUM(E277:H277)</f>
        <v>0</v>
      </c>
      <c r="E277" s="110"/>
      <c r="F277" s="110"/>
      <c r="G277" s="110"/>
      <c r="H277" s="110"/>
      <c r="I277" s="380"/>
      <c r="J277" s="110"/>
      <c r="K277" s="110"/>
      <c r="L277" s="110"/>
      <c r="M277" s="110"/>
      <c r="N277" s="110"/>
      <c r="O277" s="377"/>
      <c r="P277" s="110"/>
      <c r="Q277" s="110"/>
      <c r="R277" s="110"/>
      <c r="S277" s="110"/>
      <c r="T277" s="110"/>
      <c r="U277" s="380"/>
      <c r="V277" s="397"/>
    </row>
    <row r="279" spans="2:22" s="179" customFormat="1" ht="12.75">
      <c r="B279" s="179" t="s">
        <v>444</v>
      </c>
      <c r="J279" s="180"/>
      <c r="K279" s="180"/>
      <c r="L279" s="180"/>
      <c r="M279" s="180"/>
      <c r="N279" s="180"/>
      <c r="O279" s="180"/>
      <c r="P279" s="180"/>
      <c r="Q279" s="180"/>
      <c r="R279" s="180"/>
      <c r="S279" s="180"/>
      <c r="T279" s="180"/>
      <c r="U279" s="180"/>
      <c r="V279" s="181"/>
    </row>
    <row r="280" spans="2:22" s="179" customFormat="1" ht="12.75">
      <c r="B280" s="179" t="s">
        <v>445</v>
      </c>
      <c r="R280" s="180"/>
      <c r="S280" s="180"/>
      <c r="T280" s="180"/>
      <c r="U280" s="180"/>
      <c r="V280" s="181"/>
    </row>
    <row r="281" spans="2:22" s="179" customFormat="1" ht="12.75">
      <c r="B281" s="179" t="s">
        <v>446</v>
      </c>
      <c r="J281" s="180"/>
      <c r="K281" s="180"/>
      <c r="L281" s="180"/>
      <c r="M281" s="180"/>
      <c r="N281" s="180"/>
      <c r="O281" s="180"/>
      <c r="P281" s="180"/>
      <c r="Q281" s="180"/>
      <c r="R281" s="180"/>
      <c r="S281" s="180"/>
      <c r="T281" s="180"/>
      <c r="U281" s="180"/>
      <c r="V281" s="181"/>
    </row>
  </sheetData>
  <sheetProtection/>
  <mergeCells count="413">
    <mergeCell ref="V274:V277"/>
    <mergeCell ref="A274:A277"/>
    <mergeCell ref="B274:B277"/>
    <mergeCell ref="I274:I277"/>
    <mergeCell ref="O274:O277"/>
    <mergeCell ref="U274:U277"/>
    <mergeCell ref="V266:V269"/>
    <mergeCell ref="A270:A273"/>
    <mergeCell ref="B270:B273"/>
    <mergeCell ref="I270:I273"/>
    <mergeCell ref="O270:O273"/>
    <mergeCell ref="U270:U273"/>
    <mergeCell ref="V270:V273"/>
    <mergeCell ref="A266:A269"/>
    <mergeCell ref="B266:B269"/>
    <mergeCell ref="I266:I269"/>
    <mergeCell ref="O266:O269"/>
    <mergeCell ref="U266:U269"/>
    <mergeCell ref="V258:V261"/>
    <mergeCell ref="A262:A265"/>
    <mergeCell ref="B262:B265"/>
    <mergeCell ref="I262:I265"/>
    <mergeCell ref="O262:O265"/>
    <mergeCell ref="U262:U265"/>
    <mergeCell ref="V262:V265"/>
    <mergeCell ref="A258:A261"/>
    <mergeCell ref="B258:B261"/>
    <mergeCell ref="I258:I261"/>
    <mergeCell ref="O258:O261"/>
    <mergeCell ref="U258:U261"/>
    <mergeCell ref="V250:V253"/>
    <mergeCell ref="A254:A257"/>
    <mergeCell ref="B254:B257"/>
    <mergeCell ref="I254:I257"/>
    <mergeCell ref="O254:O257"/>
    <mergeCell ref="U254:U257"/>
    <mergeCell ref="V254:V257"/>
    <mergeCell ref="A250:A253"/>
    <mergeCell ref="B250:B253"/>
    <mergeCell ref="I250:I253"/>
    <mergeCell ref="O250:O253"/>
    <mergeCell ref="U250:U253"/>
    <mergeCell ref="V242:V245"/>
    <mergeCell ref="A246:A249"/>
    <mergeCell ref="B246:B249"/>
    <mergeCell ref="I246:I249"/>
    <mergeCell ref="O246:O249"/>
    <mergeCell ref="U246:U249"/>
    <mergeCell ref="V246:V249"/>
    <mergeCell ref="A242:A245"/>
    <mergeCell ref="B242:B245"/>
    <mergeCell ref="I242:I245"/>
    <mergeCell ref="O242:O245"/>
    <mergeCell ref="U242:U245"/>
    <mergeCell ref="V234:V237"/>
    <mergeCell ref="A238:A241"/>
    <mergeCell ref="B238:B241"/>
    <mergeCell ref="I238:I241"/>
    <mergeCell ref="O238:O241"/>
    <mergeCell ref="U238:U241"/>
    <mergeCell ref="V238:V241"/>
    <mergeCell ref="A234:A237"/>
    <mergeCell ref="B234:B237"/>
    <mergeCell ref="I234:I237"/>
    <mergeCell ref="O234:O237"/>
    <mergeCell ref="U234:U237"/>
    <mergeCell ref="V226:V229"/>
    <mergeCell ref="A230:A233"/>
    <mergeCell ref="B230:B233"/>
    <mergeCell ref="I230:I233"/>
    <mergeCell ref="O230:O233"/>
    <mergeCell ref="U230:U233"/>
    <mergeCell ref="V230:V233"/>
    <mergeCell ref="A226:A229"/>
    <mergeCell ref="B226:B229"/>
    <mergeCell ref="I226:I229"/>
    <mergeCell ref="O226:O229"/>
    <mergeCell ref="U226:U229"/>
    <mergeCell ref="V218:V221"/>
    <mergeCell ref="A222:A225"/>
    <mergeCell ref="B222:B225"/>
    <mergeCell ref="I222:I225"/>
    <mergeCell ref="O222:O225"/>
    <mergeCell ref="U222:U225"/>
    <mergeCell ref="V222:V225"/>
    <mergeCell ref="A218:A221"/>
    <mergeCell ref="B218:B221"/>
    <mergeCell ref="I218:I221"/>
    <mergeCell ref="O218:O221"/>
    <mergeCell ref="U218:U221"/>
    <mergeCell ref="V210:V213"/>
    <mergeCell ref="A214:A217"/>
    <mergeCell ref="B214:B217"/>
    <mergeCell ref="I214:I217"/>
    <mergeCell ref="O214:O217"/>
    <mergeCell ref="U214:U217"/>
    <mergeCell ref="V214:V217"/>
    <mergeCell ref="A210:A213"/>
    <mergeCell ref="B210:B213"/>
    <mergeCell ref="I210:I213"/>
    <mergeCell ref="O210:O213"/>
    <mergeCell ref="U210:U213"/>
    <mergeCell ref="V202:V205"/>
    <mergeCell ref="A206:A209"/>
    <mergeCell ref="B206:B209"/>
    <mergeCell ref="I206:I209"/>
    <mergeCell ref="O206:O209"/>
    <mergeCell ref="U206:U209"/>
    <mergeCell ref="V206:V209"/>
    <mergeCell ref="A202:A205"/>
    <mergeCell ref="B202:B205"/>
    <mergeCell ref="I202:I205"/>
    <mergeCell ref="O202:O205"/>
    <mergeCell ref="U202:U205"/>
    <mergeCell ref="V194:V197"/>
    <mergeCell ref="A198:A201"/>
    <mergeCell ref="B198:B201"/>
    <mergeCell ref="I198:I201"/>
    <mergeCell ref="O198:O201"/>
    <mergeCell ref="U198:U201"/>
    <mergeCell ref="V198:V201"/>
    <mergeCell ref="A194:A197"/>
    <mergeCell ref="B194:B197"/>
    <mergeCell ref="I194:I197"/>
    <mergeCell ref="O194:O197"/>
    <mergeCell ref="U194:U197"/>
    <mergeCell ref="V186:V189"/>
    <mergeCell ref="A190:A193"/>
    <mergeCell ref="B190:B193"/>
    <mergeCell ref="I190:I193"/>
    <mergeCell ref="O190:O193"/>
    <mergeCell ref="U190:U193"/>
    <mergeCell ref="V190:V193"/>
    <mergeCell ref="A186:A189"/>
    <mergeCell ref="B186:B189"/>
    <mergeCell ref="I186:I189"/>
    <mergeCell ref="O186:O189"/>
    <mergeCell ref="U186:U189"/>
    <mergeCell ref="V178:V181"/>
    <mergeCell ref="A182:A185"/>
    <mergeCell ref="B182:B185"/>
    <mergeCell ref="I182:I185"/>
    <mergeCell ref="O182:O185"/>
    <mergeCell ref="U182:U185"/>
    <mergeCell ref="V182:V185"/>
    <mergeCell ref="A178:A181"/>
    <mergeCell ref="B178:B181"/>
    <mergeCell ref="I178:I181"/>
    <mergeCell ref="O178:O181"/>
    <mergeCell ref="U178:U181"/>
    <mergeCell ref="V170:V173"/>
    <mergeCell ref="A174:A177"/>
    <mergeCell ref="B174:B177"/>
    <mergeCell ref="I174:I177"/>
    <mergeCell ref="O174:O177"/>
    <mergeCell ref="U174:U177"/>
    <mergeCell ref="V174:V177"/>
    <mergeCell ref="A170:A173"/>
    <mergeCell ref="B170:B173"/>
    <mergeCell ref="I170:I173"/>
    <mergeCell ref="O170:O173"/>
    <mergeCell ref="U170:U173"/>
    <mergeCell ref="V162:V165"/>
    <mergeCell ref="A166:A169"/>
    <mergeCell ref="B166:B169"/>
    <mergeCell ref="I166:I169"/>
    <mergeCell ref="O166:O169"/>
    <mergeCell ref="U166:U169"/>
    <mergeCell ref="V166:V169"/>
    <mergeCell ref="A162:A165"/>
    <mergeCell ref="B162:B165"/>
    <mergeCell ref="I162:I165"/>
    <mergeCell ref="O162:O165"/>
    <mergeCell ref="U162:U165"/>
    <mergeCell ref="V154:V157"/>
    <mergeCell ref="A158:A161"/>
    <mergeCell ref="B158:B161"/>
    <mergeCell ref="I158:I161"/>
    <mergeCell ref="O158:O161"/>
    <mergeCell ref="U158:U161"/>
    <mergeCell ref="V158:V161"/>
    <mergeCell ref="A154:A157"/>
    <mergeCell ref="B154:B157"/>
    <mergeCell ref="I154:I157"/>
    <mergeCell ref="O154:O157"/>
    <mergeCell ref="U154:U157"/>
    <mergeCell ref="V146:V149"/>
    <mergeCell ref="A150:A153"/>
    <mergeCell ref="B150:B153"/>
    <mergeCell ref="I150:I153"/>
    <mergeCell ref="O150:O153"/>
    <mergeCell ref="U150:U153"/>
    <mergeCell ref="V150:V153"/>
    <mergeCell ref="A146:A149"/>
    <mergeCell ref="B146:B149"/>
    <mergeCell ref="I146:I149"/>
    <mergeCell ref="O146:O149"/>
    <mergeCell ref="U146:U149"/>
    <mergeCell ref="V138:V141"/>
    <mergeCell ref="A142:A145"/>
    <mergeCell ref="B142:B145"/>
    <mergeCell ref="I142:I145"/>
    <mergeCell ref="O142:O145"/>
    <mergeCell ref="U142:U145"/>
    <mergeCell ref="V142:V145"/>
    <mergeCell ref="A138:A141"/>
    <mergeCell ref="B138:B141"/>
    <mergeCell ref="I138:I141"/>
    <mergeCell ref="O138:O141"/>
    <mergeCell ref="U138:U141"/>
    <mergeCell ref="V130:V133"/>
    <mergeCell ref="A134:A137"/>
    <mergeCell ref="B134:B137"/>
    <mergeCell ref="I134:I137"/>
    <mergeCell ref="O134:O137"/>
    <mergeCell ref="U134:U137"/>
    <mergeCell ref="V134:V137"/>
    <mergeCell ref="A130:A133"/>
    <mergeCell ref="B130:B133"/>
    <mergeCell ref="I130:I133"/>
    <mergeCell ref="O130:O133"/>
    <mergeCell ref="U130:U133"/>
    <mergeCell ref="V122:V125"/>
    <mergeCell ref="A126:A129"/>
    <mergeCell ref="B126:B129"/>
    <mergeCell ref="I126:I129"/>
    <mergeCell ref="O126:O129"/>
    <mergeCell ref="U126:U129"/>
    <mergeCell ref="V126:V129"/>
    <mergeCell ref="A122:A125"/>
    <mergeCell ref="B122:B125"/>
    <mergeCell ref="I122:I125"/>
    <mergeCell ref="O122:O125"/>
    <mergeCell ref="U122:U125"/>
    <mergeCell ref="V114:V117"/>
    <mergeCell ref="A118:A121"/>
    <mergeCell ref="B118:B121"/>
    <mergeCell ref="I118:I121"/>
    <mergeCell ref="O118:O121"/>
    <mergeCell ref="U118:U121"/>
    <mergeCell ref="V118:V121"/>
    <mergeCell ref="A114:A117"/>
    <mergeCell ref="B114:B117"/>
    <mergeCell ref="I114:I117"/>
    <mergeCell ref="O114:O117"/>
    <mergeCell ref="U114:U117"/>
    <mergeCell ref="V106:V109"/>
    <mergeCell ref="A110:A113"/>
    <mergeCell ref="B110:B113"/>
    <mergeCell ref="I110:I113"/>
    <mergeCell ref="O110:O113"/>
    <mergeCell ref="U110:U113"/>
    <mergeCell ref="V110:V113"/>
    <mergeCell ref="A106:A109"/>
    <mergeCell ref="B106:B109"/>
    <mergeCell ref="I106:I109"/>
    <mergeCell ref="O106:O109"/>
    <mergeCell ref="U106:U109"/>
    <mergeCell ref="V98:V101"/>
    <mergeCell ref="A102:A105"/>
    <mergeCell ref="B102:B105"/>
    <mergeCell ref="I102:I105"/>
    <mergeCell ref="O102:O105"/>
    <mergeCell ref="U102:U105"/>
    <mergeCell ref="V102:V105"/>
    <mergeCell ref="A98:A101"/>
    <mergeCell ref="B98:B101"/>
    <mergeCell ref="I98:I101"/>
    <mergeCell ref="O98:O101"/>
    <mergeCell ref="U98:U101"/>
    <mergeCell ref="V90:V93"/>
    <mergeCell ref="A94:A97"/>
    <mergeCell ref="B94:B97"/>
    <mergeCell ref="I94:I97"/>
    <mergeCell ref="O94:O97"/>
    <mergeCell ref="U94:U97"/>
    <mergeCell ref="V94:V97"/>
    <mergeCell ref="A90:A93"/>
    <mergeCell ref="B90:B93"/>
    <mergeCell ref="I90:I93"/>
    <mergeCell ref="O90:O93"/>
    <mergeCell ref="U90:U93"/>
    <mergeCell ref="V82:V85"/>
    <mergeCell ref="A86:A89"/>
    <mergeCell ref="B86:B89"/>
    <mergeCell ref="I86:I89"/>
    <mergeCell ref="O86:O89"/>
    <mergeCell ref="U86:U89"/>
    <mergeCell ref="V86:V89"/>
    <mergeCell ref="A82:A85"/>
    <mergeCell ref="B82:B85"/>
    <mergeCell ref="I82:I85"/>
    <mergeCell ref="O82:O85"/>
    <mergeCell ref="U82:U85"/>
    <mergeCell ref="V74:V77"/>
    <mergeCell ref="A78:A81"/>
    <mergeCell ref="B78:B81"/>
    <mergeCell ref="I78:I81"/>
    <mergeCell ref="O78:O81"/>
    <mergeCell ref="U78:U81"/>
    <mergeCell ref="V78:V81"/>
    <mergeCell ref="A74:A77"/>
    <mergeCell ref="B74:B77"/>
    <mergeCell ref="I74:I77"/>
    <mergeCell ref="O74:O77"/>
    <mergeCell ref="U74:U77"/>
    <mergeCell ref="V66:V69"/>
    <mergeCell ref="A70:A73"/>
    <mergeCell ref="B70:B73"/>
    <mergeCell ref="I70:I73"/>
    <mergeCell ref="O70:O73"/>
    <mergeCell ref="U70:U73"/>
    <mergeCell ref="V70:V73"/>
    <mergeCell ref="A66:A69"/>
    <mergeCell ref="B66:B69"/>
    <mergeCell ref="I66:I69"/>
    <mergeCell ref="O66:O69"/>
    <mergeCell ref="U66:U69"/>
    <mergeCell ref="V58:V61"/>
    <mergeCell ref="A62:A65"/>
    <mergeCell ref="B62:B65"/>
    <mergeCell ref="I62:I65"/>
    <mergeCell ref="O62:O65"/>
    <mergeCell ref="U62:U65"/>
    <mergeCell ref="V62:V65"/>
    <mergeCell ref="A58:A61"/>
    <mergeCell ref="B58:B61"/>
    <mergeCell ref="I58:I61"/>
    <mergeCell ref="O58:O61"/>
    <mergeCell ref="U58:U61"/>
    <mergeCell ref="J4:N4"/>
    <mergeCell ref="A4:I4"/>
    <mergeCell ref="O4:U4"/>
    <mergeCell ref="V4:V5"/>
    <mergeCell ref="A2:V2"/>
    <mergeCell ref="O6:O9"/>
    <mergeCell ref="U6:U9"/>
    <mergeCell ref="V6:V9"/>
    <mergeCell ref="A10:A13"/>
    <mergeCell ref="B10:B13"/>
    <mergeCell ref="I10:I13"/>
    <mergeCell ref="O10:O13"/>
    <mergeCell ref="U10:U13"/>
    <mergeCell ref="V10:V13"/>
    <mergeCell ref="A6:A9"/>
    <mergeCell ref="B6:B9"/>
    <mergeCell ref="I6:I9"/>
    <mergeCell ref="V14:V17"/>
    <mergeCell ref="A18:A21"/>
    <mergeCell ref="B18:B21"/>
    <mergeCell ref="I18:I21"/>
    <mergeCell ref="O18:O21"/>
    <mergeCell ref="U18:U21"/>
    <mergeCell ref="V18:V21"/>
    <mergeCell ref="A14:A17"/>
    <mergeCell ref="B14:B17"/>
    <mergeCell ref="I14:I17"/>
    <mergeCell ref="O14:O17"/>
    <mergeCell ref="U14:U17"/>
    <mergeCell ref="V22:V25"/>
    <mergeCell ref="A26:A29"/>
    <mergeCell ref="B26:B29"/>
    <mergeCell ref="I26:I29"/>
    <mergeCell ref="O26:O29"/>
    <mergeCell ref="U26:U29"/>
    <mergeCell ref="V26:V29"/>
    <mergeCell ref="A22:A25"/>
    <mergeCell ref="B22:B25"/>
    <mergeCell ref="I22:I25"/>
    <mergeCell ref="O22:O25"/>
    <mergeCell ref="U22:U25"/>
    <mergeCell ref="V30:V33"/>
    <mergeCell ref="A34:A37"/>
    <mergeCell ref="B34:B37"/>
    <mergeCell ref="I34:I37"/>
    <mergeCell ref="O34:O37"/>
    <mergeCell ref="U34:U37"/>
    <mergeCell ref="V34:V37"/>
    <mergeCell ref="A30:A33"/>
    <mergeCell ref="B30:B33"/>
    <mergeCell ref="I30:I33"/>
    <mergeCell ref="O30:O33"/>
    <mergeCell ref="U30:U33"/>
    <mergeCell ref="V38:V41"/>
    <mergeCell ref="A42:A45"/>
    <mergeCell ref="B42:B45"/>
    <mergeCell ref="I42:I45"/>
    <mergeCell ref="O42:O45"/>
    <mergeCell ref="U42:U45"/>
    <mergeCell ref="V42:V45"/>
    <mergeCell ref="A38:A41"/>
    <mergeCell ref="B38:B41"/>
    <mergeCell ref="I38:I41"/>
    <mergeCell ref="O38:O41"/>
    <mergeCell ref="U38:U41"/>
    <mergeCell ref="V54:V57"/>
    <mergeCell ref="A54:A57"/>
    <mergeCell ref="B54:B57"/>
    <mergeCell ref="I54:I57"/>
    <mergeCell ref="O54:O57"/>
    <mergeCell ref="U54:U57"/>
    <mergeCell ref="V46:V49"/>
    <mergeCell ref="A50:A53"/>
    <mergeCell ref="B50:B53"/>
    <mergeCell ref="I50:I53"/>
    <mergeCell ref="O50:O53"/>
    <mergeCell ref="U50:U53"/>
    <mergeCell ref="V50:V53"/>
    <mergeCell ref="A46:A49"/>
    <mergeCell ref="B46:B49"/>
    <mergeCell ref="I46:I49"/>
    <mergeCell ref="O46:O49"/>
    <mergeCell ref="U46:U49"/>
  </mergeCells>
  <printOptions horizontalCentered="1"/>
  <pageMargins left="0.31496062992125984" right="0.31496062992125984" top="0.31496062992125984" bottom="0.15748031496062992" header="0.31496062992125984" footer="0.31496062992125984"/>
  <pageSetup fitToHeight="1" fitToWidth="1" horizontalDpi="600" verticalDpi="600" orientation="landscape" paperSize="9" scale="3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8"/>
  <sheetViews>
    <sheetView view="pageBreakPreview" zoomScale="115" zoomScaleNormal="115" zoomScaleSheetLayoutView="115" zoomScalePageLayoutView="0" workbookViewId="0" topLeftCell="A2">
      <selection activeCell="J15" sqref="J15:J20"/>
    </sheetView>
  </sheetViews>
  <sheetFormatPr defaultColWidth="9.140625" defaultRowHeight="15"/>
  <cols>
    <col min="1" max="1" width="7.140625" style="2" customWidth="1"/>
    <col min="2" max="2" width="26.7109375" style="2" customWidth="1"/>
    <col min="3" max="3" width="10.140625" style="2" customWidth="1"/>
    <col min="4" max="4" width="10.7109375" style="2" customWidth="1"/>
    <col min="5" max="5" width="9.57421875" style="2" customWidth="1"/>
    <col min="6" max="6" width="11.140625" style="2" customWidth="1"/>
    <col min="7" max="8" width="10.57421875" style="2" customWidth="1"/>
    <col min="9" max="9" width="17.140625" style="2" customWidth="1"/>
    <col min="10" max="10" width="13.00390625" style="2" customWidth="1"/>
    <col min="11" max="11" width="13.28125" style="2" customWidth="1"/>
    <col min="12" max="13" width="14.28125" style="2" customWidth="1"/>
    <col min="14" max="14" width="15.28125" style="2" customWidth="1"/>
    <col min="15" max="15" width="13.8515625" style="2" customWidth="1"/>
    <col min="16" max="16" width="11.8515625" style="2" customWidth="1"/>
    <col min="17" max="17" width="11.57421875" style="2" customWidth="1"/>
    <col min="18" max="18" width="11.421875" style="2" customWidth="1"/>
    <col min="19" max="19" width="10.421875" style="2" customWidth="1"/>
    <col min="20" max="20" width="11.7109375" style="2" customWidth="1"/>
    <col min="21" max="21" width="17.7109375" style="2" customWidth="1"/>
    <col min="22" max="22" width="16.140625" style="2" customWidth="1"/>
    <col min="23" max="16384" width="9.140625" style="2" customWidth="1"/>
  </cols>
  <sheetData>
    <row r="1" spans="1:22" ht="12.75" hidden="1">
      <c r="A1" s="232" t="s">
        <v>151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</row>
    <row r="2" spans="1:22" ht="15" customHeight="1">
      <c r="A2" s="8"/>
      <c r="V2" s="3" t="s">
        <v>108</v>
      </c>
    </row>
    <row r="3" spans="1:21" ht="12.75" customHeight="1">
      <c r="A3" s="363" t="s">
        <v>109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  <c r="O3" s="363"/>
      <c r="P3" s="363"/>
      <c r="Q3" s="363"/>
      <c r="R3" s="363"/>
      <c r="S3" s="363"/>
      <c r="T3" s="363"/>
      <c r="U3" s="363"/>
    </row>
    <row r="4" spans="1:22" ht="12.75">
      <c r="A4" s="466" t="s">
        <v>97</v>
      </c>
      <c r="B4" s="467"/>
      <c r="C4" s="467"/>
      <c r="D4" s="467"/>
      <c r="E4" s="467"/>
      <c r="F4" s="467"/>
      <c r="G4" s="467"/>
      <c r="H4" s="467"/>
      <c r="I4" s="468"/>
      <c r="J4" s="466" t="s">
        <v>107</v>
      </c>
      <c r="K4" s="467"/>
      <c r="L4" s="467"/>
      <c r="M4" s="467"/>
      <c r="N4" s="468"/>
      <c r="O4" s="466" t="s">
        <v>100</v>
      </c>
      <c r="P4" s="467"/>
      <c r="Q4" s="467"/>
      <c r="R4" s="467"/>
      <c r="S4" s="467"/>
      <c r="T4" s="467"/>
      <c r="U4" s="468"/>
      <c r="V4" s="270" t="s">
        <v>116</v>
      </c>
    </row>
    <row r="5" spans="1:22" ht="68.25" customHeight="1">
      <c r="A5" s="10" t="s">
        <v>110</v>
      </c>
      <c r="B5" s="16" t="s">
        <v>111</v>
      </c>
      <c r="C5" s="16" t="s">
        <v>112</v>
      </c>
      <c r="D5" s="28" t="s">
        <v>4</v>
      </c>
      <c r="E5" s="28" t="s">
        <v>0</v>
      </c>
      <c r="F5" s="28" t="s">
        <v>1</v>
      </c>
      <c r="G5" s="28" t="s">
        <v>2</v>
      </c>
      <c r="H5" s="28" t="s">
        <v>3</v>
      </c>
      <c r="I5" s="32" t="s">
        <v>113</v>
      </c>
      <c r="J5" s="28" t="s">
        <v>4</v>
      </c>
      <c r="K5" s="28" t="s">
        <v>0</v>
      </c>
      <c r="L5" s="28" t="s">
        <v>1</v>
      </c>
      <c r="M5" s="28" t="s">
        <v>2</v>
      </c>
      <c r="N5" s="28" t="s">
        <v>3</v>
      </c>
      <c r="O5" s="16" t="s">
        <v>115</v>
      </c>
      <c r="P5" s="28" t="s">
        <v>4</v>
      </c>
      <c r="Q5" s="28" t="s">
        <v>0</v>
      </c>
      <c r="R5" s="28" t="s">
        <v>1</v>
      </c>
      <c r="S5" s="28" t="s">
        <v>2</v>
      </c>
      <c r="T5" s="28" t="s">
        <v>3</v>
      </c>
      <c r="U5" s="32" t="s">
        <v>113</v>
      </c>
      <c r="V5" s="270"/>
    </row>
    <row r="6" spans="1:22" ht="12.75">
      <c r="A6" s="23"/>
      <c r="B6" s="472"/>
      <c r="C6" s="473"/>
      <c r="D6" s="473"/>
      <c r="E6" s="473"/>
      <c r="F6" s="473"/>
      <c r="G6" s="473"/>
      <c r="H6" s="473"/>
      <c r="I6" s="473"/>
      <c r="J6" s="473"/>
      <c r="K6" s="473"/>
      <c r="L6" s="473"/>
      <c r="M6" s="473"/>
      <c r="N6" s="473"/>
      <c r="O6" s="473"/>
      <c r="P6" s="473"/>
      <c r="Q6" s="473"/>
      <c r="R6" s="473"/>
      <c r="S6" s="473"/>
      <c r="T6" s="473"/>
      <c r="U6" s="473"/>
      <c r="V6" s="474"/>
    </row>
    <row r="7" spans="1:22" ht="12.75">
      <c r="A7" s="248"/>
      <c r="B7" s="293" t="s">
        <v>114</v>
      </c>
      <c r="C7" s="17" t="s">
        <v>4</v>
      </c>
      <c r="D7" s="31">
        <f>E7+F7+G7+H7</f>
        <v>0</v>
      </c>
      <c r="E7" s="20"/>
      <c r="F7" s="20"/>
      <c r="G7" s="20"/>
      <c r="H7" s="20"/>
      <c r="I7" s="242"/>
      <c r="J7" s="31">
        <f>K7+L7+M7+N7</f>
        <v>0</v>
      </c>
      <c r="K7" s="20"/>
      <c r="L7" s="20"/>
      <c r="M7" s="20"/>
      <c r="N7" s="20"/>
      <c r="O7" s="242"/>
      <c r="P7" s="31">
        <f>Q7+R7+S7+T7</f>
        <v>0</v>
      </c>
      <c r="Q7" s="20"/>
      <c r="R7" s="20"/>
      <c r="S7" s="20"/>
      <c r="T7" s="20"/>
      <c r="U7" s="242"/>
      <c r="V7" s="242"/>
    </row>
    <row r="8" spans="1:22" ht="12.75">
      <c r="A8" s="249"/>
      <c r="B8" s="294"/>
      <c r="C8" s="13">
        <v>2021</v>
      </c>
      <c r="D8" s="30">
        <f aca="true" t="shared" si="0" ref="D8:D18">E8+F8+G8+H8</f>
        <v>0</v>
      </c>
      <c r="E8" s="20"/>
      <c r="F8" s="20"/>
      <c r="G8" s="20"/>
      <c r="H8" s="20"/>
      <c r="I8" s="243"/>
      <c r="J8" s="30">
        <f aca="true" t="shared" si="1" ref="J8:J18">K8+L8+M8+N8</f>
        <v>0</v>
      </c>
      <c r="K8" s="20"/>
      <c r="L8" s="20"/>
      <c r="M8" s="20"/>
      <c r="N8" s="20"/>
      <c r="O8" s="243"/>
      <c r="P8" s="30">
        <f aca="true" t="shared" si="2" ref="P8:P18">Q8+R8+S8+T8</f>
        <v>0</v>
      </c>
      <c r="Q8" s="20"/>
      <c r="R8" s="20"/>
      <c r="S8" s="20"/>
      <c r="T8" s="20"/>
      <c r="U8" s="243"/>
      <c r="V8" s="243"/>
    </row>
    <row r="9" spans="1:22" ht="12.75">
      <c r="A9" s="249"/>
      <c r="B9" s="294"/>
      <c r="C9" s="13">
        <v>2022</v>
      </c>
      <c r="D9" s="30">
        <f t="shared" si="0"/>
        <v>0</v>
      </c>
      <c r="E9" s="20"/>
      <c r="F9" s="20"/>
      <c r="G9" s="20"/>
      <c r="H9" s="20"/>
      <c r="I9" s="243"/>
      <c r="J9" s="30">
        <f t="shared" si="1"/>
        <v>0</v>
      </c>
      <c r="K9" s="20"/>
      <c r="L9" s="20"/>
      <c r="M9" s="20"/>
      <c r="N9" s="20"/>
      <c r="O9" s="243"/>
      <c r="P9" s="30">
        <f t="shared" si="2"/>
        <v>0</v>
      </c>
      <c r="Q9" s="20"/>
      <c r="R9" s="20"/>
      <c r="S9" s="20"/>
      <c r="T9" s="20"/>
      <c r="U9" s="243"/>
      <c r="V9" s="243"/>
    </row>
    <row r="10" spans="1:22" ht="12.75">
      <c r="A10" s="249"/>
      <c r="B10" s="294"/>
      <c r="C10" s="13">
        <v>2023</v>
      </c>
      <c r="D10" s="30">
        <f t="shared" si="0"/>
        <v>0</v>
      </c>
      <c r="E10" s="20"/>
      <c r="F10" s="20"/>
      <c r="G10" s="20"/>
      <c r="H10" s="20"/>
      <c r="I10" s="243"/>
      <c r="J10" s="30">
        <f t="shared" si="1"/>
        <v>0</v>
      </c>
      <c r="K10" s="20"/>
      <c r="L10" s="20"/>
      <c r="M10" s="20"/>
      <c r="N10" s="20"/>
      <c r="O10" s="243"/>
      <c r="P10" s="30">
        <f t="shared" si="2"/>
        <v>0</v>
      </c>
      <c r="Q10" s="20"/>
      <c r="R10" s="20"/>
      <c r="S10" s="20"/>
      <c r="T10" s="20"/>
      <c r="U10" s="243"/>
      <c r="V10" s="243"/>
    </row>
    <row r="11" spans="1:22" ht="12.75">
      <c r="A11" s="249"/>
      <c r="B11" s="294"/>
      <c r="C11" s="13">
        <v>2024</v>
      </c>
      <c r="D11" s="30">
        <f t="shared" si="0"/>
        <v>0</v>
      </c>
      <c r="E11" s="20"/>
      <c r="F11" s="20"/>
      <c r="G11" s="20"/>
      <c r="H11" s="20"/>
      <c r="I11" s="243"/>
      <c r="J11" s="30">
        <f t="shared" si="1"/>
        <v>0</v>
      </c>
      <c r="K11" s="20"/>
      <c r="L11" s="20"/>
      <c r="M11" s="20"/>
      <c r="N11" s="20"/>
      <c r="O11" s="243"/>
      <c r="P11" s="30">
        <f t="shared" si="2"/>
        <v>0</v>
      </c>
      <c r="Q11" s="20"/>
      <c r="R11" s="20"/>
      <c r="S11" s="20"/>
      <c r="T11" s="20"/>
      <c r="U11" s="243"/>
      <c r="V11" s="243"/>
    </row>
    <row r="12" spans="1:22" ht="12.75">
      <c r="A12" s="250"/>
      <c r="B12" s="295"/>
      <c r="C12" s="13">
        <v>2025</v>
      </c>
      <c r="D12" s="30">
        <f t="shared" si="0"/>
        <v>0</v>
      </c>
      <c r="E12" s="20"/>
      <c r="F12" s="20"/>
      <c r="G12" s="20"/>
      <c r="H12" s="20"/>
      <c r="I12" s="244"/>
      <c r="J12" s="30">
        <f t="shared" si="1"/>
        <v>0</v>
      </c>
      <c r="K12" s="20"/>
      <c r="L12" s="20"/>
      <c r="M12" s="20"/>
      <c r="N12" s="20"/>
      <c r="O12" s="244"/>
      <c r="P12" s="30">
        <f t="shared" si="2"/>
        <v>0</v>
      </c>
      <c r="Q12" s="20"/>
      <c r="R12" s="20"/>
      <c r="S12" s="20"/>
      <c r="T12" s="20"/>
      <c r="U12" s="244"/>
      <c r="V12" s="244"/>
    </row>
    <row r="13" spans="1:22" ht="12.75">
      <c r="A13" s="469"/>
      <c r="B13" s="293" t="s">
        <v>114</v>
      </c>
      <c r="C13" s="17" t="s">
        <v>4</v>
      </c>
      <c r="D13" s="31">
        <f>E13+F13+G13+H13</f>
        <v>0</v>
      </c>
      <c r="E13" s="20"/>
      <c r="F13" s="20"/>
      <c r="G13" s="20"/>
      <c r="H13" s="20"/>
      <c r="I13" s="242"/>
      <c r="J13" s="31">
        <f>K13+L13+M13+N13</f>
        <v>0</v>
      </c>
      <c r="K13" s="20"/>
      <c r="L13" s="20"/>
      <c r="M13" s="20"/>
      <c r="N13" s="20"/>
      <c r="O13" s="242"/>
      <c r="P13" s="31">
        <f>Q13+R13+S13+T13</f>
        <v>0</v>
      </c>
      <c r="Q13" s="20"/>
      <c r="R13" s="20"/>
      <c r="S13" s="20"/>
      <c r="T13" s="20"/>
      <c r="U13" s="242"/>
      <c r="V13" s="242"/>
    </row>
    <row r="14" spans="1:22" ht="12.75">
      <c r="A14" s="470"/>
      <c r="B14" s="294"/>
      <c r="C14" s="13">
        <v>2021</v>
      </c>
      <c r="D14" s="30">
        <f t="shared" si="0"/>
        <v>0</v>
      </c>
      <c r="E14" s="20"/>
      <c r="F14" s="20"/>
      <c r="G14" s="20"/>
      <c r="H14" s="20"/>
      <c r="I14" s="243"/>
      <c r="J14" s="30">
        <f t="shared" si="1"/>
        <v>0</v>
      </c>
      <c r="K14" s="20"/>
      <c r="L14" s="20"/>
      <c r="M14" s="20"/>
      <c r="N14" s="20"/>
      <c r="O14" s="243"/>
      <c r="P14" s="30">
        <f t="shared" si="2"/>
        <v>0</v>
      </c>
      <c r="Q14" s="20"/>
      <c r="R14" s="20"/>
      <c r="S14" s="20"/>
      <c r="T14" s="20"/>
      <c r="U14" s="243"/>
      <c r="V14" s="243"/>
    </row>
    <row r="15" spans="1:22" ht="12.75">
      <c r="A15" s="470"/>
      <c r="B15" s="294"/>
      <c r="C15" s="13">
        <v>2022</v>
      </c>
      <c r="D15" s="30">
        <f t="shared" si="0"/>
        <v>0</v>
      </c>
      <c r="E15" s="20"/>
      <c r="F15" s="20"/>
      <c r="G15" s="20"/>
      <c r="H15" s="20"/>
      <c r="I15" s="243"/>
      <c r="J15" s="30">
        <f t="shared" si="1"/>
        <v>0</v>
      </c>
      <c r="K15" s="20"/>
      <c r="L15" s="20"/>
      <c r="M15" s="20"/>
      <c r="N15" s="20"/>
      <c r="O15" s="243"/>
      <c r="P15" s="30">
        <f t="shared" si="2"/>
        <v>0</v>
      </c>
      <c r="Q15" s="20"/>
      <c r="R15" s="20"/>
      <c r="S15" s="20"/>
      <c r="T15" s="20"/>
      <c r="U15" s="243"/>
      <c r="V15" s="243"/>
    </row>
    <row r="16" spans="1:22" ht="12.75">
      <c r="A16" s="470"/>
      <c r="B16" s="294"/>
      <c r="C16" s="13">
        <v>2023</v>
      </c>
      <c r="D16" s="30">
        <f t="shared" si="0"/>
        <v>0</v>
      </c>
      <c r="E16" s="20"/>
      <c r="F16" s="20"/>
      <c r="G16" s="20"/>
      <c r="H16" s="20"/>
      <c r="I16" s="243"/>
      <c r="J16" s="30">
        <f t="shared" si="1"/>
        <v>0</v>
      </c>
      <c r="K16" s="20"/>
      <c r="L16" s="20"/>
      <c r="M16" s="20"/>
      <c r="N16" s="20"/>
      <c r="O16" s="243"/>
      <c r="P16" s="30">
        <f t="shared" si="2"/>
        <v>0</v>
      </c>
      <c r="Q16" s="20"/>
      <c r="R16" s="20"/>
      <c r="S16" s="20"/>
      <c r="T16" s="20"/>
      <c r="U16" s="243"/>
      <c r="V16" s="243"/>
    </row>
    <row r="17" spans="1:22" ht="12.75">
      <c r="A17" s="470"/>
      <c r="B17" s="294"/>
      <c r="C17" s="13">
        <v>2024</v>
      </c>
      <c r="D17" s="30">
        <f t="shared" si="0"/>
        <v>0</v>
      </c>
      <c r="E17" s="20"/>
      <c r="F17" s="20"/>
      <c r="G17" s="20"/>
      <c r="H17" s="20"/>
      <c r="I17" s="243"/>
      <c r="J17" s="30">
        <f t="shared" si="1"/>
        <v>0</v>
      </c>
      <c r="K17" s="20"/>
      <c r="L17" s="20"/>
      <c r="M17" s="20"/>
      <c r="N17" s="20"/>
      <c r="O17" s="243"/>
      <c r="P17" s="30">
        <f t="shared" si="2"/>
        <v>0</v>
      </c>
      <c r="Q17" s="20"/>
      <c r="R17" s="20"/>
      <c r="S17" s="20"/>
      <c r="T17" s="20"/>
      <c r="U17" s="243"/>
      <c r="V17" s="243"/>
    </row>
    <row r="18" spans="1:22" ht="12.75">
      <c r="A18" s="471"/>
      <c r="B18" s="295"/>
      <c r="C18" s="13">
        <v>2025</v>
      </c>
      <c r="D18" s="30">
        <f t="shared" si="0"/>
        <v>0</v>
      </c>
      <c r="E18" s="20"/>
      <c r="F18" s="20"/>
      <c r="G18" s="20"/>
      <c r="H18" s="20"/>
      <c r="I18" s="244"/>
      <c r="J18" s="30">
        <f t="shared" si="1"/>
        <v>0</v>
      </c>
      <c r="K18" s="20"/>
      <c r="L18" s="20"/>
      <c r="M18" s="20"/>
      <c r="N18" s="20"/>
      <c r="O18" s="244"/>
      <c r="P18" s="30">
        <f t="shared" si="2"/>
        <v>0</v>
      </c>
      <c r="Q18" s="20"/>
      <c r="R18" s="20"/>
      <c r="S18" s="20"/>
      <c r="T18" s="20"/>
      <c r="U18" s="244"/>
      <c r="V18" s="244"/>
    </row>
  </sheetData>
  <sheetProtection/>
  <mergeCells count="19">
    <mergeCell ref="A1:V1"/>
    <mergeCell ref="A7:A12"/>
    <mergeCell ref="B7:B12"/>
    <mergeCell ref="V7:V12"/>
    <mergeCell ref="V13:V18"/>
    <mergeCell ref="U7:U12"/>
    <mergeCell ref="U13:U18"/>
    <mergeCell ref="A3:U3"/>
    <mergeCell ref="A4:I4"/>
    <mergeCell ref="J4:N4"/>
    <mergeCell ref="A13:A18"/>
    <mergeCell ref="B13:B18"/>
    <mergeCell ref="I7:I12"/>
    <mergeCell ref="I13:I18"/>
    <mergeCell ref="O7:O12"/>
    <mergeCell ref="O13:O18"/>
    <mergeCell ref="O4:U4"/>
    <mergeCell ref="V4:V5"/>
    <mergeCell ref="B6:V6"/>
  </mergeCells>
  <printOptions horizontalCentered="1"/>
  <pageMargins left="0.31496062992125984" right="0.31496062992125984" top="0.31496062992125984" bottom="0.15748031496062992" header="0.31496062992125984" footer="0.31496062992125984"/>
  <pageSetup fitToHeight="1" fitToWidth="1"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E48"/>
  <sheetViews>
    <sheetView view="pageBreakPreview" zoomScale="115" zoomScaleNormal="115" zoomScaleSheetLayoutView="115" zoomScalePageLayoutView="0" workbookViewId="0" topLeftCell="A2">
      <selection activeCell="J15" sqref="J15:J20"/>
    </sheetView>
  </sheetViews>
  <sheetFormatPr defaultColWidth="9.140625" defaultRowHeight="15"/>
  <cols>
    <col min="1" max="1" width="7.140625" style="4" customWidth="1"/>
    <col min="2" max="2" width="37.00390625" style="4" customWidth="1"/>
    <col min="3" max="3" width="11.57421875" style="4" customWidth="1"/>
    <col min="4" max="4" width="30.140625" style="4" customWidth="1"/>
    <col min="5" max="5" width="50.28125" style="4" customWidth="1"/>
    <col min="6" max="16384" width="9.140625" style="4" customWidth="1"/>
  </cols>
  <sheetData>
    <row r="1" spans="1:5" ht="15.75" hidden="1">
      <c r="A1" s="232" t="s">
        <v>143</v>
      </c>
      <c r="B1" s="232"/>
      <c r="C1" s="232"/>
      <c r="D1" s="232"/>
      <c r="E1" s="232"/>
    </row>
    <row r="2" spans="1:5" ht="15" customHeight="1">
      <c r="A2" s="8"/>
      <c r="B2" s="2"/>
      <c r="C2" s="2"/>
      <c r="D2" s="2"/>
      <c r="E2" s="3" t="s">
        <v>31</v>
      </c>
    </row>
    <row r="3" spans="1:5" ht="15.75">
      <c r="A3" s="239" t="s">
        <v>30</v>
      </c>
      <c r="B3" s="239"/>
      <c r="C3" s="239"/>
      <c r="D3" s="239"/>
      <c r="E3" s="239"/>
    </row>
    <row r="4" spans="1:5" ht="28.5" customHeight="1">
      <c r="A4" s="240" t="s">
        <v>10</v>
      </c>
      <c r="B4" s="240" t="s">
        <v>32</v>
      </c>
      <c r="C4" s="240" t="s">
        <v>240</v>
      </c>
      <c r="D4" s="241" t="s">
        <v>33</v>
      </c>
      <c r="E4" s="241" t="s">
        <v>34</v>
      </c>
    </row>
    <row r="5" spans="1:5" ht="18" customHeight="1">
      <c r="A5" s="240"/>
      <c r="B5" s="240"/>
      <c r="C5" s="240"/>
      <c r="D5" s="241"/>
      <c r="E5" s="241"/>
    </row>
    <row r="6" spans="1:5" ht="15.75">
      <c r="A6" s="240"/>
      <c r="B6" s="240"/>
      <c r="C6" s="240"/>
      <c r="D6" s="241"/>
      <c r="E6" s="241"/>
    </row>
    <row r="7" spans="1:5" ht="33.75" customHeight="1">
      <c r="A7" s="11" t="s">
        <v>20</v>
      </c>
      <c r="B7" s="236" t="s">
        <v>304</v>
      </c>
      <c r="C7" s="237"/>
      <c r="D7" s="237"/>
      <c r="E7" s="238"/>
    </row>
    <row r="8" spans="1:5" ht="178.5">
      <c r="A8" s="11" t="s">
        <v>35</v>
      </c>
      <c r="B8" s="33" t="s">
        <v>331</v>
      </c>
      <c r="C8" s="13" t="s">
        <v>19</v>
      </c>
      <c r="D8" s="13" t="s">
        <v>218</v>
      </c>
      <c r="E8" s="73" t="s">
        <v>385</v>
      </c>
    </row>
    <row r="9" spans="1:5" ht="89.25">
      <c r="A9" s="11" t="s">
        <v>36</v>
      </c>
      <c r="B9" s="12" t="s">
        <v>208</v>
      </c>
      <c r="C9" s="13" t="s">
        <v>19</v>
      </c>
      <c r="D9" s="13" t="s">
        <v>219</v>
      </c>
      <c r="E9" s="14" t="s">
        <v>247</v>
      </c>
    </row>
    <row r="10" spans="1:5" ht="18.75" customHeight="1">
      <c r="A10" s="11" t="s">
        <v>37</v>
      </c>
      <c r="B10" s="233" t="s">
        <v>311</v>
      </c>
      <c r="C10" s="234"/>
      <c r="D10" s="234"/>
      <c r="E10" s="235"/>
    </row>
    <row r="11" spans="1:5" ht="102">
      <c r="A11" s="11" t="s">
        <v>38</v>
      </c>
      <c r="B11" s="12" t="s">
        <v>312</v>
      </c>
      <c r="C11" s="13" t="s">
        <v>19</v>
      </c>
      <c r="D11" s="13" t="s">
        <v>210</v>
      </c>
      <c r="E11" s="6" t="s">
        <v>411</v>
      </c>
    </row>
    <row r="12" spans="1:5" ht="63.75">
      <c r="A12" s="11" t="s">
        <v>129</v>
      </c>
      <c r="B12" s="12" t="s">
        <v>176</v>
      </c>
      <c r="C12" s="13" t="s">
        <v>19</v>
      </c>
      <c r="D12" s="13" t="s">
        <v>210</v>
      </c>
      <c r="E12" s="14" t="s">
        <v>247</v>
      </c>
    </row>
    <row r="13" spans="1:5" ht="15.75">
      <c r="A13" s="11" t="s">
        <v>39</v>
      </c>
      <c r="B13" s="233" t="s">
        <v>315</v>
      </c>
      <c r="C13" s="234"/>
      <c r="D13" s="234"/>
      <c r="E13" s="235"/>
    </row>
    <row r="14" spans="1:5" s="35" customFormat="1" ht="156" customHeight="1">
      <c r="A14" s="11" t="s">
        <v>43</v>
      </c>
      <c r="B14" s="12" t="s">
        <v>177</v>
      </c>
      <c r="C14" s="13" t="s">
        <v>19</v>
      </c>
      <c r="D14" s="37" t="s">
        <v>212</v>
      </c>
      <c r="E14" s="38" t="s">
        <v>408</v>
      </c>
    </row>
    <row r="15" spans="1:5" ht="83.25" customHeight="1">
      <c r="A15" s="11" t="s">
        <v>44</v>
      </c>
      <c r="B15" s="12" t="s">
        <v>117</v>
      </c>
      <c r="C15" s="13" t="s">
        <v>19</v>
      </c>
      <c r="D15" s="1" t="s">
        <v>136</v>
      </c>
      <c r="E15" s="38" t="s">
        <v>296</v>
      </c>
    </row>
    <row r="16" spans="1:5" ht="89.25">
      <c r="A16" s="11" t="s">
        <v>45</v>
      </c>
      <c r="B16" s="12" t="s">
        <v>184</v>
      </c>
      <c r="C16" s="13" t="s">
        <v>19</v>
      </c>
      <c r="D16" s="13" t="s">
        <v>211</v>
      </c>
      <c r="E16" s="14" t="s">
        <v>247</v>
      </c>
    </row>
    <row r="17" spans="1:5" ht="63.75">
      <c r="A17" s="11" t="s">
        <v>389</v>
      </c>
      <c r="B17" s="86" t="s">
        <v>390</v>
      </c>
      <c r="C17" s="13" t="s">
        <v>19</v>
      </c>
      <c r="D17" s="1" t="s">
        <v>392</v>
      </c>
      <c r="E17" s="87" t="s">
        <v>391</v>
      </c>
    </row>
    <row r="18" spans="1:5" ht="36.75" customHeight="1">
      <c r="A18" s="11" t="s">
        <v>40</v>
      </c>
      <c r="B18" s="233" t="s">
        <v>323</v>
      </c>
      <c r="C18" s="234"/>
      <c r="D18" s="234"/>
      <c r="E18" s="235"/>
    </row>
    <row r="19" spans="1:5" ht="95.25" customHeight="1">
      <c r="A19" s="11" t="s">
        <v>41</v>
      </c>
      <c r="B19" s="12" t="s">
        <v>185</v>
      </c>
      <c r="C19" s="13" t="s">
        <v>19</v>
      </c>
      <c r="D19" s="1" t="s">
        <v>153</v>
      </c>
      <c r="E19" s="1" t="s">
        <v>353</v>
      </c>
    </row>
    <row r="20" spans="1:5" ht="38.25">
      <c r="A20" s="11" t="s">
        <v>42</v>
      </c>
      <c r="B20" s="12" t="s">
        <v>187</v>
      </c>
      <c r="C20" s="13" t="s">
        <v>19</v>
      </c>
      <c r="D20" s="1" t="s">
        <v>153</v>
      </c>
      <c r="E20" s="1" t="s">
        <v>256</v>
      </c>
    </row>
    <row r="21" spans="1:5" ht="36.75" customHeight="1">
      <c r="A21" s="11" t="s">
        <v>325</v>
      </c>
      <c r="B21" s="233" t="s">
        <v>326</v>
      </c>
      <c r="C21" s="234"/>
      <c r="D21" s="234"/>
      <c r="E21" s="235"/>
    </row>
    <row r="22" spans="1:5" ht="63.75">
      <c r="A22" s="11" t="s">
        <v>332</v>
      </c>
      <c r="B22" s="6" t="s">
        <v>199</v>
      </c>
      <c r="C22" s="13" t="s">
        <v>19</v>
      </c>
      <c r="D22" s="1" t="s">
        <v>217</v>
      </c>
      <c r="E22" s="1" t="s">
        <v>300</v>
      </c>
    </row>
    <row r="23" spans="1:5" ht="63.75">
      <c r="A23" s="11" t="s">
        <v>333</v>
      </c>
      <c r="B23" s="6" t="s">
        <v>201</v>
      </c>
      <c r="C23" s="13" t="s">
        <v>19</v>
      </c>
      <c r="D23" s="1" t="s">
        <v>215</v>
      </c>
      <c r="E23" s="1" t="s">
        <v>301</v>
      </c>
    </row>
    <row r="24" spans="1:5" ht="102">
      <c r="A24" s="11" t="s">
        <v>327</v>
      </c>
      <c r="B24" s="6" t="s">
        <v>203</v>
      </c>
      <c r="C24" s="13" t="s">
        <v>19</v>
      </c>
      <c r="D24" s="1" t="s">
        <v>214</v>
      </c>
      <c r="E24" s="6" t="s">
        <v>355</v>
      </c>
    </row>
    <row r="25" spans="1:5" ht="51">
      <c r="A25" s="20" t="s">
        <v>354</v>
      </c>
      <c r="B25" s="6" t="s">
        <v>206</v>
      </c>
      <c r="C25" s="20" t="s">
        <v>19</v>
      </c>
      <c r="D25" s="18" t="s">
        <v>216</v>
      </c>
      <c r="E25" s="37" t="s">
        <v>253</v>
      </c>
    </row>
    <row r="26" spans="1:5" ht="15.75">
      <c r="A26" s="2"/>
      <c r="B26" s="2"/>
      <c r="C26" s="2"/>
      <c r="D26" s="2"/>
      <c r="E26" s="2"/>
    </row>
    <row r="27" spans="1:5" ht="15.75">
      <c r="A27" s="2"/>
      <c r="B27" s="2"/>
      <c r="C27" s="2"/>
      <c r="D27" s="2"/>
      <c r="E27" s="2"/>
    </row>
    <row r="28" spans="1:5" ht="15.75">
      <c r="A28" s="2"/>
      <c r="B28" s="2"/>
      <c r="C28" s="2"/>
      <c r="D28" s="2"/>
      <c r="E28" s="2"/>
    </row>
    <row r="29" spans="1:5" ht="15.75">
      <c r="A29" s="2"/>
      <c r="B29" s="2"/>
      <c r="C29" s="2"/>
      <c r="D29" s="2"/>
      <c r="E29" s="2"/>
    </row>
    <row r="30" spans="1:5" ht="15.75">
      <c r="A30" s="2"/>
      <c r="B30" s="2"/>
      <c r="C30" s="2"/>
      <c r="D30" s="2"/>
      <c r="E30" s="2"/>
    </row>
    <row r="31" spans="1:5" ht="15.75">
      <c r="A31" s="2"/>
      <c r="B31" s="2"/>
      <c r="C31" s="2"/>
      <c r="D31" s="2"/>
      <c r="E31" s="2"/>
    </row>
    <row r="32" spans="1:5" ht="15.75">
      <c r="A32" s="2"/>
      <c r="B32" s="2"/>
      <c r="C32" s="2"/>
      <c r="D32" s="2"/>
      <c r="E32" s="2"/>
    </row>
    <row r="33" spans="1:5" ht="15.75">
      <c r="A33" s="2"/>
      <c r="B33" s="2"/>
      <c r="C33" s="2"/>
      <c r="D33" s="2"/>
      <c r="E33" s="2"/>
    </row>
    <row r="34" spans="1:5" ht="15.75">
      <c r="A34" s="2"/>
      <c r="B34" s="2"/>
      <c r="C34" s="2"/>
      <c r="D34" s="2"/>
      <c r="E34" s="2"/>
    </row>
    <row r="35" spans="1:5" ht="15.75">
      <c r="A35" s="2"/>
      <c r="B35" s="2"/>
      <c r="C35" s="2"/>
      <c r="D35" s="2"/>
      <c r="E35" s="2"/>
    </row>
    <row r="36" spans="1:5" ht="15.75">
      <c r="A36" s="2"/>
      <c r="B36" s="2"/>
      <c r="C36" s="2"/>
      <c r="D36" s="2"/>
      <c r="E36" s="2"/>
    </row>
    <row r="37" spans="1:5" ht="15.75">
      <c r="A37" s="2"/>
      <c r="B37" s="2"/>
      <c r="C37" s="2"/>
      <c r="D37" s="2"/>
      <c r="E37" s="2"/>
    </row>
    <row r="38" spans="1:5" ht="15.75">
      <c r="A38" s="2"/>
      <c r="B38" s="2"/>
      <c r="C38" s="2"/>
      <c r="D38" s="2"/>
      <c r="E38" s="2"/>
    </row>
    <row r="39" spans="1:5" ht="15.75">
      <c r="A39" s="2"/>
      <c r="B39" s="2"/>
      <c r="C39" s="2"/>
      <c r="D39" s="2"/>
      <c r="E39" s="2"/>
    </row>
    <row r="40" spans="1:5" ht="15.75">
      <c r="A40" s="2"/>
      <c r="B40" s="2"/>
      <c r="C40" s="2"/>
      <c r="D40" s="2"/>
      <c r="E40" s="2"/>
    </row>
    <row r="41" spans="1:5" ht="15.75">
      <c r="A41" s="2"/>
      <c r="B41" s="2"/>
      <c r="C41" s="2"/>
      <c r="D41" s="2"/>
      <c r="E41" s="2"/>
    </row>
    <row r="42" spans="1:5" ht="15.75">
      <c r="A42" s="2"/>
      <c r="B42" s="2"/>
      <c r="C42" s="2"/>
      <c r="D42" s="2"/>
      <c r="E42" s="2"/>
    </row>
    <row r="43" spans="1:5" ht="15.75">
      <c r="A43" s="2"/>
      <c r="B43" s="2"/>
      <c r="C43" s="2"/>
      <c r="D43" s="2"/>
      <c r="E43" s="2"/>
    </row>
    <row r="44" spans="1:5" ht="15.75">
      <c r="A44" s="2"/>
      <c r="B44" s="2"/>
      <c r="C44" s="2"/>
      <c r="D44" s="2"/>
      <c r="E44" s="2"/>
    </row>
    <row r="45" spans="1:5" ht="15.75">
      <c r="A45" s="2"/>
      <c r="B45" s="2"/>
      <c r="C45" s="2"/>
      <c r="D45" s="2"/>
      <c r="E45" s="2"/>
    </row>
    <row r="46" spans="1:5" ht="15.75">
      <c r="A46" s="2"/>
      <c r="B46" s="2"/>
      <c r="C46" s="2"/>
      <c r="D46" s="2"/>
      <c r="E46" s="2"/>
    </row>
    <row r="47" spans="1:5" ht="15.75">
      <c r="A47" s="2"/>
      <c r="B47" s="2"/>
      <c r="C47" s="2"/>
      <c r="D47" s="2"/>
      <c r="E47" s="2"/>
    </row>
    <row r="48" spans="1:5" ht="15.75">
      <c r="A48" s="2"/>
      <c r="B48" s="2"/>
      <c r="C48" s="2"/>
      <c r="D48" s="2"/>
      <c r="E48" s="2"/>
    </row>
  </sheetData>
  <sheetProtection/>
  <mergeCells count="12">
    <mergeCell ref="A1:E1"/>
    <mergeCell ref="B13:E13"/>
    <mergeCell ref="B10:E10"/>
    <mergeCell ref="B7:E7"/>
    <mergeCell ref="B21:E21"/>
    <mergeCell ref="A3:E3"/>
    <mergeCell ref="A4:A6"/>
    <mergeCell ref="B4:B6"/>
    <mergeCell ref="C4:C6"/>
    <mergeCell ref="D4:D6"/>
    <mergeCell ref="E4:E6"/>
    <mergeCell ref="B18:E18"/>
  </mergeCells>
  <printOptions horizontalCentered="1"/>
  <pageMargins left="0.31496062992125984" right="0.31496062992125984" top="0.31496062992125984" bottom="0.15748031496062992" header="0.31496062992125984" footer="0.31496062992125984"/>
  <pageSetup fitToHeight="1" fitToWidth="1" horizontalDpi="600" verticalDpi="600" orientation="portrait" paperSize="9" scale="56" r:id="rId1"/>
  <rowBreaks count="1" manualBreakCount="1">
    <brk id="21" max="4" man="1"/>
  </rowBreaks>
  <colBreaks count="1" manualBreakCount="1">
    <brk id="1" max="2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view="pageBreakPreview" zoomScale="115" zoomScaleNormal="115" zoomScaleSheetLayoutView="115" zoomScalePageLayoutView="0" workbookViewId="0" topLeftCell="A2">
      <selection activeCell="J15" sqref="J15:J20"/>
    </sheetView>
  </sheetViews>
  <sheetFormatPr defaultColWidth="9.140625" defaultRowHeight="15"/>
  <cols>
    <col min="1" max="1" width="7.140625" style="2" customWidth="1"/>
    <col min="2" max="2" width="31.28125" style="2" customWidth="1"/>
    <col min="3" max="3" width="18.00390625" style="2" customWidth="1"/>
    <col min="4" max="4" width="14.7109375" style="2" customWidth="1"/>
    <col min="5" max="5" width="13.00390625" style="2" customWidth="1"/>
    <col min="6" max="6" width="19.28125" style="2" customWidth="1"/>
    <col min="7" max="7" width="10.28125" style="2" customWidth="1"/>
    <col min="8" max="8" width="10.421875" style="2" customWidth="1"/>
    <col min="9" max="16384" width="9.140625" style="2" customWidth="1"/>
  </cols>
  <sheetData>
    <row r="1" spans="1:12" ht="12.75" hidden="1">
      <c r="A1" s="232" t="s">
        <v>144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</row>
    <row r="2" spans="1:12" ht="15" customHeight="1">
      <c r="A2" s="8"/>
      <c r="K2" s="260" t="s">
        <v>56</v>
      </c>
      <c r="L2" s="260"/>
    </row>
    <row r="3" spans="1:12" ht="15" customHeight="1">
      <c r="A3" s="239" t="s">
        <v>132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</row>
    <row r="4" spans="1:12" ht="28.5" customHeight="1">
      <c r="A4" s="261" t="s">
        <v>10</v>
      </c>
      <c r="B4" s="261" t="s">
        <v>46</v>
      </c>
      <c r="C4" s="262" t="s">
        <v>47</v>
      </c>
      <c r="D4" s="262" t="s">
        <v>48</v>
      </c>
      <c r="E4" s="262" t="s">
        <v>49</v>
      </c>
      <c r="F4" s="262" t="s">
        <v>50</v>
      </c>
      <c r="G4" s="263" t="s">
        <v>51</v>
      </c>
      <c r="H4" s="263"/>
      <c r="I4" s="263"/>
      <c r="J4" s="263"/>
      <c r="K4" s="263"/>
      <c r="L4" s="263"/>
    </row>
    <row r="5" spans="1:12" ht="24.75" customHeight="1">
      <c r="A5" s="261"/>
      <c r="B5" s="261"/>
      <c r="C5" s="262"/>
      <c r="D5" s="262"/>
      <c r="E5" s="262"/>
      <c r="F5" s="262"/>
      <c r="G5" s="1" t="s">
        <v>52</v>
      </c>
      <c r="H5" s="22" t="s">
        <v>4</v>
      </c>
      <c r="I5" s="22" t="s">
        <v>2</v>
      </c>
      <c r="J5" s="22" t="s">
        <v>0</v>
      </c>
      <c r="K5" s="22" t="s">
        <v>1</v>
      </c>
      <c r="L5" s="22" t="s">
        <v>3</v>
      </c>
    </row>
    <row r="6" spans="1:12" ht="12.75" customHeight="1">
      <c r="A6" s="248"/>
      <c r="B6" s="251"/>
      <c r="C6" s="254"/>
      <c r="D6" s="254"/>
      <c r="E6" s="257"/>
      <c r="F6" s="242"/>
      <c r="G6" s="22" t="s">
        <v>4</v>
      </c>
      <c r="H6" s="20"/>
      <c r="I6" s="20"/>
      <c r="J6" s="20"/>
      <c r="K6" s="20"/>
      <c r="L6" s="20"/>
    </row>
    <row r="7" spans="1:12" ht="12.75">
      <c r="A7" s="249"/>
      <c r="B7" s="252"/>
      <c r="C7" s="255"/>
      <c r="D7" s="255"/>
      <c r="E7" s="258"/>
      <c r="F7" s="243"/>
      <c r="G7" s="22">
        <v>2021</v>
      </c>
      <c r="H7" s="20"/>
      <c r="I7" s="20"/>
      <c r="J7" s="20"/>
      <c r="K7" s="20"/>
      <c r="L7" s="20"/>
    </row>
    <row r="8" spans="1:12" ht="12.75">
      <c r="A8" s="249"/>
      <c r="B8" s="252"/>
      <c r="C8" s="255"/>
      <c r="D8" s="255"/>
      <c r="E8" s="258"/>
      <c r="F8" s="243"/>
      <c r="G8" s="22">
        <v>2022</v>
      </c>
      <c r="H8" s="20"/>
      <c r="I8" s="20"/>
      <c r="J8" s="20"/>
      <c r="K8" s="20"/>
      <c r="L8" s="20"/>
    </row>
    <row r="9" spans="1:12" ht="12.75">
      <c r="A9" s="249"/>
      <c r="B9" s="252"/>
      <c r="C9" s="255"/>
      <c r="D9" s="255"/>
      <c r="E9" s="258"/>
      <c r="F9" s="243"/>
      <c r="G9" s="22">
        <v>2023</v>
      </c>
      <c r="H9" s="20"/>
      <c r="I9" s="20"/>
      <c r="J9" s="20"/>
      <c r="K9" s="20"/>
      <c r="L9" s="20"/>
    </row>
    <row r="10" spans="1:12" ht="12.75">
      <c r="A10" s="249"/>
      <c r="B10" s="252"/>
      <c r="C10" s="255"/>
      <c r="D10" s="255"/>
      <c r="E10" s="258"/>
      <c r="F10" s="243"/>
      <c r="G10" s="22">
        <v>2024</v>
      </c>
      <c r="H10" s="20"/>
      <c r="I10" s="20"/>
      <c r="J10" s="20"/>
      <c r="K10" s="20"/>
      <c r="L10" s="20"/>
    </row>
    <row r="11" spans="1:12" ht="12.75">
      <c r="A11" s="250"/>
      <c r="B11" s="253"/>
      <c r="C11" s="256"/>
      <c r="D11" s="256"/>
      <c r="E11" s="259"/>
      <c r="F11" s="244"/>
      <c r="G11" s="22">
        <v>2025</v>
      </c>
      <c r="H11" s="20"/>
      <c r="I11" s="20"/>
      <c r="J11" s="20"/>
      <c r="K11" s="20"/>
      <c r="L11" s="20"/>
    </row>
    <row r="12" spans="1:12" ht="12.75">
      <c r="A12" s="20"/>
      <c r="B12" s="245"/>
      <c r="C12" s="246"/>
      <c r="D12" s="246"/>
      <c r="E12" s="246"/>
      <c r="F12" s="246"/>
      <c r="G12" s="246"/>
      <c r="H12" s="246"/>
      <c r="I12" s="246"/>
      <c r="J12" s="246"/>
      <c r="K12" s="246"/>
      <c r="L12" s="247"/>
    </row>
    <row r="13" spans="1:12" ht="12.75">
      <c r="A13" s="242"/>
      <c r="B13" s="242"/>
      <c r="C13" s="242"/>
      <c r="D13" s="242"/>
      <c r="E13" s="242"/>
      <c r="F13" s="242"/>
      <c r="G13" s="22" t="s">
        <v>4</v>
      </c>
      <c r="H13" s="20"/>
      <c r="I13" s="20"/>
      <c r="J13" s="20"/>
      <c r="K13" s="20"/>
      <c r="L13" s="20"/>
    </row>
    <row r="14" spans="1:12" ht="12.75">
      <c r="A14" s="243"/>
      <c r="B14" s="243"/>
      <c r="C14" s="243"/>
      <c r="D14" s="243"/>
      <c r="E14" s="243"/>
      <c r="F14" s="243"/>
      <c r="G14" s="22">
        <v>2021</v>
      </c>
      <c r="H14" s="20"/>
      <c r="I14" s="20"/>
      <c r="J14" s="20"/>
      <c r="K14" s="20"/>
      <c r="L14" s="20"/>
    </row>
    <row r="15" spans="1:12" ht="12.75">
      <c r="A15" s="243"/>
      <c r="B15" s="243"/>
      <c r="C15" s="243"/>
      <c r="D15" s="243"/>
      <c r="E15" s="243"/>
      <c r="F15" s="243"/>
      <c r="G15" s="22">
        <v>2022</v>
      </c>
      <c r="H15" s="20"/>
      <c r="I15" s="20"/>
      <c r="J15" s="20"/>
      <c r="K15" s="20"/>
      <c r="L15" s="20"/>
    </row>
    <row r="16" spans="1:12" ht="12.75">
      <c r="A16" s="243"/>
      <c r="B16" s="243"/>
      <c r="C16" s="243"/>
      <c r="D16" s="243"/>
      <c r="E16" s="243"/>
      <c r="F16" s="243"/>
      <c r="G16" s="22">
        <v>2023</v>
      </c>
      <c r="H16" s="20"/>
      <c r="I16" s="20"/>
      <c r="J16" s="20"/>
      <c r="K16" s="20"/>
      <c r="L16" s="20"/>
    </row>
    <row r="17" spans="1:12" ht="12.75">
      <c r="A17" s="243"/>
      <c r="B17" s="243"/>
      <c r="C17" s="243"/>
      <c r="D17" s="243"/>
      <c r="E17" s="243"/>
      <c r="F17" s="243"/>
      <c r="G17" s="22">
        <v>2024</v>
      </c>
      <c r="H17" s="20"/>
      <c r="I17" s="20"/>
      <c r="J17" s="20"/>
      <c r="K17" s="20"/>
      <c r="L17" s="20"/>
    </row>
    <row r="18" spans="1:12" ht="12.75">
      <c r="A18" s="244"/>
      <c r="B18" s="244"/>
      <c r="C18" s="244"/>
      <c r="D18" s="244"/>
      <c r="E18" s="244"/>
      <c r="F18" s="244"/>
      <c r="G18" s="22">
        <v>2025</v>
      </c>
      <c r="H18" s="20"/>
      <c r="I18" s="20"/>
      <c r="J18" s="20"/>
      <c r="K18" s="20"/>
      <c r="L18" s="20"/>
    </row>
    <row r="19" spans="1:12" ht="12.75">
      <c r="A19" s="242"/>
      <c r="B19" s="242"/>
      <c r="C19" s="242"/>
      <c r="D19" s="242"/>
      <c r="E19" s="242"/>
      <c r="F19" s="242"/>
      <c r="G19" s="22" t="s">
        <v>4</v>
      </c>
      <c r="H19" s="20"/>
      <c r="I19" s="20"/>
      <c r="J19" s="20"/>
      <c r="K19" s="20"/>
      <c r="L19" s="20"/>
    </row>
    <row r="20" spans="1:12" ht="12.75">
      <c r="A20" s="243"/>
      <c r="B20" s="243"/>
      <c r="C20" s="243"/>
      <c r="D20" s="243"/>
      <c r="E20" s="243"/>
      <c r="F20" s="243"/>
      <c r="G20" s="22">
        <v>2021</v>
      </c>
      <c r="H20" s="20"/>
      <c r="I20" s="20"/>
      <c r="J20" s="20"/>
      <c r="K20" s="20"/>
      <c r="L20" s="20"/>
    </row>
    <row r="21" spans="1:12" ht="12.75">
      <c r="A21" s="243"/>
      <c r="B21" s="243"/>
      <c r="C21" s="243"/>
      <c r="D21" s="243"/>
      <c r="E21" s="243"/>
      <c r="F21" s="243"/>
      <c r="G21" s="22">
        <v>2022</v>
      </c>
      <c r="H21" s="20"/>
      <c r="I21" s="20"/>
      <c r="J21" s="20"/>
      <c r="K21" s="20"/>
      <c r="L21" s="20"/>
    </row>
    <row r="22" spans="1:12" ht="12.75">
      <c r="A22" s="243"/>
      <c r="B22" s="243"/>
      <c r="C22" s="243"/>
      <c r="D22" s="243"/>
      <c r="E22" s="243"/>
      <c r="F22" s="243"/>
      <c r="G22" s="22">
        <v>2023</v>
      </c>
      <c r="H22" s="20"/>
      <c r="I22" s="20"/>
      <c r="J22" s="20"/>
      <c r="K22" s="20"/>
      <c r="L22" s="20"/>
    </row>
    <row r="23" spans="1:12" ht="12.75">
      <c r="A23" s="243"/>
      <c r="B23" s="243"/>
      <c r="C23" s="243"/>
      <c r="D23" s="243"/>
      <c r="E23" s="243"/>
      <c r="F23" s="243"/>
      <c r="G23" s="22">
        <v>2024</v>
      </c>
      <c r="H23" s="20"/>
      <c r="I23" s="20"/>
      <c r="J23" s="20"/>
      <c r="K23" s="20"/>
      <c r="L23" s="20"/>
    </row>
    <row r="24" spans="1:12" ht="12.75">
      <c r="A24" s="244"/>
      <c r="B24" s="244"/>
      <c r="C24" s="244"/>
      <c r="D24" s="244"/>
      <c r="E24" s="244"/>
      <c r="F24" s="244"/>
      <c r="G24" s="22">
        <v>2025</v>
      </c>
      <c r="H24" s="20"/>
      <c r="I24" s="20"/>
      <c r="J24" s="20"/>
      <c r="K24" s="20"/>
      <c r="L24" s="20"/>
    </row>
  </sheetData>
  <sheetProtection/>
  <mergeCells count="29">
    <mergeCell ref="C6:C11"/>
    <mergeCell ref="D6:D11"/>
    <mergeCell ref="E6:E11"/>
    <mergeCell ref="F6:F11"/>
    <mergeCell ref="K2:L2"/>
    <mergeCell ref="A3:L3"/>
    <mergeCell ref="A4:A5"/>
    <mergeCell ref="B4:B5"/>
    <mergeCell ref="C4:C5"/>
    <mergeCell ref="D4:D5"/>
    <mergeCell ref="E4:E5"/>
    <mergeCell ref="F4:F5"/>
    <mergeCell ref="G4:L4"/>
    <mergeCell ref="A1:L1"/>
    <mergeCell ref="A19:A24"/>
    <mergeCell ref="B19:B24"/>
    <mergeCell ref="C19:C24"/>
    <mergeCell ref="D19:D24"/>
    <mergeCell ref="E19:E24"/>
    <mergeCell ref="F19:F24"/>
    <mergeCell ref="B12:L12"/>
    <mergeCell ref="A13:A18"/>
    <mergeCell ref="B13:B18"/>
    <mergeCell ref="C13:C18"/>
    <mergeCell ref="D13:D18"/>
    <mergeCell ref="E13:E18"/>
    <mergeCell ref="F13:F18"/>
    <mergeCell ref="A6:A11"/>
    <mergeCell ref="B6:B11"/>
  </mergeCells>
  <printOptions horizontalCentered="1"/>
  <pageMargins left="0.31496062992125984" right="0.31496062992125984" top="0.31496062992125984" bottom="0.15748031496062992" header="0.31496062992125984" footer="0.31496062992125984"/>
  <pageSetup fitToHeight="1" fitToWidth="1" horizontalDpi="600" verticalDpi="6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L81"/>
  <sheetViews>
    <sheetView zoomScale="115" zoomScaleNormal="115" zoomScaleSheetLayoutView="115" zoomScalePageLayoutView="0" workbookViewId="0" topLeftCell="A1">
      <pane xSplit="3" ySplit="5" topLeftCell="D6" activePane="bottomRight" state="frozen"/>
      <selection pane="topLeft" activeCell="J15" sqref="J15:J20"/>
      <selection pane="topRight" activeCell="J15" sqref="J15:J20"/>
      <selection pane="bottomLeft" activeCell="J15" sqref="J15:J20"/>
      <selection pane="bottomRight" activeCell="J15" sqref="J15:J20"/>
    </sheetView>
  </sheetViews>
  <sheetFormatPr defaultColWidth="9.140625" defaultRowHeight="15"/>
  <cols>
    <col min="1" max="1" width="7.140625" style="2" customWidth="1"/>
    <col min="2" max="2" width="31.28125" style="2" customWidth="1"/>
    <col min="3" max="3" width="16.140625" style="2" customWidth="1"/>
    <col min="4" max="4" width="11.28125" style="2" customWidth="1"/>
    <col min="5" max="5" width="20.7109375" style="39" customWidth="1"/>
    <col min="6" max="6" width="18.140625" style="39" customWidth="1"/>
    <col min="7" max="8" width="17.57421875" style="39" customWidth="1"/>
    <col min="9" max="9" width="16.7109375" style="39" customWidth="1"/>
    <col min="10" max="10" width="38.8515625" style="2" customWidth="1"/>
    <col min="11" max="16384" width="9.140625" style="2" customWidth="1"/>
  </cols>
  <sheetData>
    <row r="1" spans="1:10" ht="12.75" hidden="1">
      <c r="A1" s="232" t="s">
        <v>145</v>
      </c>
      <c r="B1" s="232"/>
      <c r="C1" s="232"/>
      <c r="D1" s="232"/>
      <c r="E1" s="232"/>
      <c r="F1" s="232"/>
      <c r="G1" s="232"/>
      <c r="H1" s="232"/>
      <c r="I1" s="232"/>
      <c r="J1" s="232"/>
    </row>
    <row r="2" spans="1:11" ht="15" customHeight="1">
      <c r="A2" s="8"/>
      <c r="J2" s="3" t="s">
        <v>57</v>
      </c>
      <c r="K2" s="5"/>
    </row>
    <row r="3" spans="1:12" ht="14.25" customHeight="1">
      <c r="A3" s="239" t="s">
        <v>83</v>
      </c>
      <c r="B3" s="239"/>
      <c r="C3" s="239"/>
      <c r="D3" s="239"/>
      <c r="E3" s="239"/>
      <c r="F3" s="239"/>
      <c r="G3" s="239"/>
      <c r="H3" s="239"/>
      <c r="I3" s="239"/>
      <c r="J3" s="239"/>
      <c r="K3" s="21"/>
      <c r="L3" s="21"/>
    </row>
    <row r="4" spans="1:10" ht="28.5" customHeight="1">
      <c r="A4" s="261" t="s">
        <v>10</v>
      </c>
      <c r="B4" s="261" t="s">
        <v>53</v>
      </c>
      <c r="C4" s="262" t="s">
        <v>54</v>
      </c>
      <c r="D4" s="263" t="s">
        <v>55</v>
      </c>
      <c r="E4" s="263"/>
      <c r="F4" s="263"/>
      <c r="G4" s="263"/>
      <c r="H4" s="263"/>
      <c r="I4" s="263"/>
      <c r="J4" s="270" t="s">
        <v>33</v>
      </c>
    </row>
    <row r="5" spans="1:10" ht="24.75" customHeight="1">
      <c r="A5" s="261"/>
      <c r="B5" s="261"/>
      <c r="C5" s="262"/>
      <c r="D5" s="1" t="s">
        <v>52</v>
      </c>
      <c r="E5" s="40" t="s">
        <v>4</v>
      </c>
      <c r="F5" s="40" t="s">
        <v>2</v>
      </c>
      <c r="G5" s="40" t="s">
        <v>0</v>
      </c>
      <c r="H5" s="40" t="s">
        <v>1</v>
      </c>
      <c r="I5" s="40" t="s">
        <v>3</v>
      </c>
      <c r="J5" s="270"/>
    </row>
    <row r="6" spans="1:10" ht="12.75" customHeight="1">
      <c r="A6" s="248"/>
      <c r="B6" s="251" t="s">
        <v>298</v>
      </c>
      <c r="C6" s="242" t="s">
        <v>19</v>
      </c>
      <c r="D6" s="22" t="s">
        <v>4</v>
      </c>
      <c r="E6" s="41">
        <f>E7+E8+E9+E10+E11</f>
        <v>14091133478.66</v>
      </c>
      <c r="F6" s="41">
        <f>F7+F8+F9+F10+F11</f>
        <v>3560071651.49</v>
      </c>
      <c r="G6" s="41">
        <f>G7+G8+G9+G10+G11</f>
        <v>9577353600.75</v>
      </c>
      <c r="H6" s="41">
        <f>H7+H8+H9+H10+H11</f>
        <v>381927356.84000003</v>
      </c>
      <c r="I6" s="41">
        <f>I7+I8+I9+I10+I11</f>
        <v>571780869.5799999</v>
      </c>
      <c r="J6" s="264" t="s">
        <v>220</v>
      </c>
    </row>
    <row r="7" spans="1:10" ht="12.75">
      <c r="A7" s="249"/>
      <c r="B7" s="252"/>
      <c r="C7" s="243"/>
      <c r="D7" s="22">
        <v>2021</v>
      </c>
      <c r="E7" s="41">
        <f>SUM(F7:I7)</f>
        <v>1569960684.9700003</v>
      </c>
      <c r="F7" s="41">
        <f>F31+F37+F43+F49+F55</f>
        <v>402270265.4000001</v>
      </c>
      <c r="G7" s="41">
        <f>G31+G37+G43+G49+G55</f>
        <v>1061683914.6700001</v>
      </c>
      <c r="H7" s="41">
        <f>H31+H37+H43+H49+H55</f>
        <v>42362454.900000006</v>
      </c>
      <c r="I7" s="41">
        <f>I31+I37+I43+I49+I55</f>
        <v>63644050</v>
      </c>
      <c r="J7" s="265"/>
    </row>
    <row r="8" spans="1:10" ht="12.75">
      <c r="A8" s="249"/>
      <c r="B8" s="252"/>
      <c r="C8" s="243"/>
      <c r="D8" s="22">
        <v>2022</v>
      </c>
      <c r="E8" s="41">
        <f>SUM(F8:I8)</f>
        <v>1546105017.68</v>
      </c>
      <c r="F8" s="41">
        <f aca="true" t="shared" si="0" ref="F8:I11">F32+F38+F44+F50+F56</f>
        <v>400650871.81</v>
      </c>
      <c r="G8" s="41">
        <f t="shared" si="0"/>
        <v>1041422055.87</v>
      </c>
      <c r="H8" s="41">
        <f t="shared" si="0"/>
        <v>40388040</v>
      </c>
      <c r="I8" s="41">
        <f t="shared" si="0"/>
        <v>63644050</v>
      </c>
      <c r="J8" s="265"/>
    </row>
    <row r="9" spans="1:10" ht="12.75">
      <c r="A9" s="249"/>
      <c r="B9" s="252"/>
      <c r="C9" s="243"/>
      <c r="D9" s="22">
        <v>2023</v>
      </c>
      <c r="E9" s="41">
        <f>SUM(F9:I9)</f>
        <v>1563923615.39</v>
      </c>
      <c r="F9" s="41">
        <f t="shared" si="0"/>
        <v>400641088.76000005</v>
      </c>
      <c r="G9" s="41">
        <f t="shared" si="0"/>
        <v>1057061979.19</v>
      </c>
      <c r="H9" s="41">
        <f t="shared" si="0"/>
        <v>42576497.44</v>
      </c>
      <c r="I9" s="41">
        <f t="shared" si="0"/>
        <v>63644050</v>
      </c>
      <c r="J9" s="265"/>
    </row>
    <row r="10" spans="1:10" ht="12.75">
      <c r="A10" s="249"/>
      <c r="B10" s="252"/>
      <c r="C10" s="243"/>
      <c r="D10" s="22">
        <v>2024</v>
      </c>
      <c r="E10" s="41">
        <f>SUM(F10:I10)</f>
        <v>1561619975.97</v>
      </c>
      <c r="F10" s="41">
        <f t="shared" si="0"/>
        <v>400525906.78000003</v>
      </c>
      <c r="G10" s="41">
        <f t="shared" si="0"/>
        <v>1057061979.19</v>
      </c>
      <c r="H10" s="41">
        <f t="shared" si="0"/>
        <v>40388040</v>
      </c>
      <c r="I10" s="41">
        <f t="shared" si="0"/>
        <v>63644050</v>
      </c>
      <c r="J10" s="265"/>
    </row>
    <row r="11" spans="1:10" ht="12.75">
      <c r="A11" s="250"/>
      <c r="B11" s="253"/>
      <c r="C11" s="244"/>
      <c r="D11" s="22">
        <v>2025</v>
      </c>
      <c r="E11" s="41">
        <f>SUM(F11:I11)</f>
        <v>7849524184.65</v>
      </c>
      <c r="F11" s="41">
        <f t="shared" si="0"/>
        <v>1955983518.74</v>
      </c>
      <c r="G11" s="41">
        <f t="shared" si="0"/>
        <v>5360123671.83</v>
      </c>
      <c r="H11" s="41">
        <f t="shared" si="0"/>
        <v>216212324.5</v>
      </c>
      <c r="I11" s="41">
        <f t="shared" si="0"/>
        <v>317204669.58</v>
      </c>
      <c r="J11" s="266"/>
    </row>
    <row r="12" spans="1:10" ht="12.75" customHeight="1">
      <c r="A12" s="242"/>
      <c r="B12" s="271" t="s">
        <v>153</v>
      </c>
      <c r="C12" s="242" t="s">
        <v>19</v>
      </c>
      <c r="D12" s="22" t="s">
        <v>4</v>
      </c>
      <c r="E12" s="41">
        <f>E13+E14+E15+E16+E17</f>
        <v>8970408504.779999</v>
      </c>
      <c r="F12" s="41">
        <f>F13+F14+F15+F16+F17</f>
        <v>3400632099.2599998</v>
      </c>
      <c r="G12" s="41">
        <f>G13+G14+G15+G16+G17</f>
        <v>4882000284.67</v>
      </c>
      <c r="H12" s="41">
        <f>H13+H14+H15+H16+H17</f>
        <v>275000570.85</v>
      </c>
      <c r="I12" s="41">
        <f>I13+I14+I15+I16+I17</f>
        <v>412775550</v>
      </c>
      <c r="J12" s="267"/>
    </row>
    <row r="13" spans="1:10" ht="12.75">
      <c r="A13" s="243"/>
      <c r="B13" s="272"/>
      <c r="C13" s="243"/>
      <c r="D13" s="22">
        <v>2021</v>
      </c>
      <c r="E13" s="41">
        <f>F13+G13+H13+I13</f>
        <v>2287180310.54</v>
      </c>
      <c r="F13" s="40">
        <f>'табл.8'!H439</f>
        <v>860509192.0400001</v>
      </c>
      <c r="G13" s="40">
        <f>'табл.8'!F439</f>
        <v>1257941819.05</v>
      </c>
      <c r="H13" s="40">
        <f>'табл.8'!G439</f>
        <v>67732769.45</v>
      </c>
      <c r="I13" s="40">
        <f>'табл.8'!I439</f>
        <v>100996530</v>
      </c>
      <c r="J13" s="268"/>
    </row>
    <row r="14" spans="1:10" ht="12.75">
      <c r="A14" s="243"/>
      <c r="B14" s="272"/>
      <c r="C14" s="243"/>
      <c r="D14" s="22">
        <v>2022</v>
      </c>
      <c r="E14" s="41">
        <f>F14+G14+H14+I14</f>
        <v>2227214653</v>
      </c>
      <c r="F14" s="40">
        <f>'табл.8'!H440</f>
        <v>858030575.16</v>
      </c>
      <c r="G14" s="40">
        <f>'табл.8'!F440</f>
        <v>1194949077.1599998</v>
      </c>
      <c r="H14" s="40">
        <f>'табл.8'!G440</f>
        <v>73174880.68</v>
      </c>
      <c r="I14" s="40">
        <f>'табл.8'!I440</f>
        <v>101060120</v>
      </c>
      <c r="J14" s="268"/>
    </row>
    <row r="15" spans="1:10" ht="12.75">
      <c r="A15" s="243"/>
      <c r="B15" s="272"/>
      <c r="C15" s="243"/>
      <c r="D15" s="22">
        <v>2023</v>
      </c>
      <c r="E15" s="41">
        <f>F15+G15+H15+I15</f>
        <v>2233596100.45</v>
      </c>
      <c r="F15" s="40">
        <f>'табл.8'!H441</f>
        <v>844429050.3299999</v>
      </c>
      <c r="G15" s="40">
        <f>'табл.8'!F441</f>
        <v>1216214025.3999999</v>
      </c>
      <c r="H15" s="40">
        <f>'табл.8'!G441</f>
        <v>67593574.72</v>
      </c>
      <c r="I15" s="40">
        <f>'табл.8'!I441</f>
        <v>105359450</v>
      </c>
      <c r="J15" s="268"/>
    </row>
    <row r="16" spans="1:10" ht="12.75">
      <c r="A16" s="243"/>
      <c r="B16" s="272"/>
      <c r="C16" s="243"/>
      <c r="D16" s="22">
        <v>2024</v>
      </c>
      <c r="E16" s="41">
        <f>F16+G16+H16+I16</f>
        <v>2222417440.79</v>
      </c>
      <c r="F16" s="40">
        <f>'табл.8'!H442</f>
        <v>837663281.73</v>
      </c>
      <c r="G16" s="40">
        <f>'табл.8'!F442</f>
        <v>1212895363.06</v>
      </c>
      <c r="H16" s="40">
        <f>'табл.8'!G442</f>
        <v>66499346</v>
      </c>
      <c r="I16" s="40">
        <f>'табл.8'!I442</f>
        <v>105359450</v>
      </c>
      <c r="J16" s="268"/>
    </row>
    <row r="17" spans="1:10" ht="12.75">
      <c r="A17" s="244"/>
      <c r="B17" s="273"/>
      <c r="C17" s="244"/>
      <c r="D17" s="22">
        <v>2025</v>
      </c>
      <c r="E17" s="41">
        <f>F17+G17+H17+I17</f>
        <v>0</v>
      </c>
      <c r="F17" s="40">
        <f>'табл.8'!H443</f>
        <v>0</v>
      </c>
      <c r="G17" s="40">
        <f>'табл.8'!F443</f>
        <v>0</v>
      </c>
      <c r="H17" s="40">
        <f>'табл.8'!G443</f>
        <v>0</v>
      </c>
      <c r="I17" s="40">
        <f>'табл.8'!I443</f>
        <v>0</v>
      </c>
      <c r="J17" s="269"/>
    </row>
    <row r="18" spans="1:10" ht="12.75" customHeight="1">
      <c r="A18" s="242"/>
      <c r="B18" s="271" t="s">
        <v>131</v>
      </c>
      <c r="C18" s="242" t="s">
        <v>19</v>
      </c>
      <c r="D18" s="22" t="s">
        <v>4</v>
      </c>
      <c r="E18" s="41">
        <f>E19+E20+E21+E22+E23</f>
        <v>130376825.08</v>
      </c>
      <c r="F18" s="41">
        <f>F19+F20+F21+F22+F23</f>
        <v>62411147.08</v>
      </c>
      <c r="G18" s="41">
        <f>G19+G20+G21+G22+G23</f>
        <v>29278740</v>
      </c>
      <c r="H18" s="41">
        <f>H19+H20+H21+H22+H23</f>
        <v>0</v>
      </c>
      <c r="I18" s="41">
        <f>I19+I20+I21+I22+I23</f>
        <v>38686938</v>
      </c>
      <c r="J18" s="267"/>
    </row>
    <row r="19" spans="1:10" ht="12.75">
      <c r="A19" s="243"/>
      <c r="B19" s="272"/>
      <c r="C19" s="243"/>
      <c r="D19" s="22">
        <v>2021</v>
      </c>
      <c r="E19" s="41">
        <f>F19+G19+H19+I19</f>
        <v>14535504.120000001</v>
      </c>
      <c r="F19" s="40">
        <f>'табл.8'!H424</f>
        <v>6986834.12</v>
      </c>
      <c r="G19" s="40">
        <f>'табл.8'!F424</f>
        <v>3249340</v>
      </c>
      <c r="H19" s="40">
        <f>'табл.8'!G424</f>
        <v>0</v>
      </c>
      <c r="I19" s="40">
        <f>'табл.8'!I424</f>
        <v>4299330</v>
      </c>
      <c r="J19" s="268"/>
    </row>
    <row r="20" spans="1:10" ht="12.75">
      <c r="A20" s="243"/>
      <c r="B20" s="272"/>
      <c r="C20" s="243"/>
      <c r="D20" s="22">
        <v>2022</v>
      </c>
      <c r="E20" s="41">
        <f>F20+G20+H20+I20</f>
        <v>14535504.120000001</v>
      </c>
      <c r="F20" s="40">
        <f>'табл.8'!H425</f>
        <v>6986834.12</v>
      </c>
      <c r="G20" s="40">
        <f>'табл.8'!F425</f>
        <v>3249340</v>
      </c>
      <c r="H20" s="40">
        <f>'табл.8'!G425</f>
        <v>0</v>
      </c>
      <c r="I20" s="40">
        <f>'табл.8'!I425</f>
        <v>4299330</v>
      </c>
      <c r="J20" s="268"/>
    </row>
    <row r="21" spans="1:10" ht="12.75">
      <c r="A21" s="243"/>
      <c r="B21" s="272"/>
      <c r="C21" s="243"/>
      <c r="D21" s="22">
        <v>2023</v>
      </c>
      <c r="E21" s="41">
        <f>F21+G21+H21+I21</f>
        <v>14535504.120000001</v>
      </c>
      <c r="F21" s="40">
        <f>'табл.8'!H426</f>
        <v>6986834.12</v>
      </c>
      <c r="G21" s="40">
        <f>'табл.8'!F426</f>
        <v>3249340</v>
      </c>
      <c r="H21" s="40">
        <f>'табл.8'!G426</f>
        <v>0</v>
      </c>
      <c r="I21" s="40">
        <f>'табл.8'!I426</f>
        <v>4299330</v>
      </c>
      <c r="J21" s="268"/>
    </row>
    <row r="22" spans="1:10" ht="12.75">
      <c r="A22" s="243"/>
      <c r="B22" s="272"/>
      <c r="C22" s="243"/>
      <c r="D22" s="22">
        <v>2024</v>
      </c>
      <c r="E22" s="41">
        <f>F22+G22+H22+I22</f>
        <v>14640444.120000001</v>
      </c>
      <c r="F22" s="40">
        <f>'табл.8'!H427</f>
        <v>7080214.12</v>
      </c>
      <c r="G22" s="40">
        <f>'табл.8'!F427</f>
        <v>3260900</v>
      </c>
      <c r="H22" s="40">
        <f>'табл.8'!G427</f>
        <v>0</v>
      </c>
      <c r="I22" s="40">
        <f>'табл.8'!I427</f>
        <v>4299330</v>
      </c>
      <c r="J22" s="268"/>
    </row>
    <row r="23" spans="1:10" ht="12.75">
      <c r="A23" s="244"/>
      <c r="B23" s="273"/>
      <c r="C23" s="244"/>
      <c r="D23" s="22">
        <v>2025</v>
      </c>
      <c r="E23" s="41">
        <f>F23+G23+H23+I23</f>
        <v>72129868.6</v>
      </c>
      <c r="F23" s="40">
        <f>'табл.8'!H428</f>
        <v>34370430.6</v>
      </c>
      <c r="G23" s="40">
        <f>'табл.8'!F428</f>
        <v>16269820</v>
      </c>
      <c r="H23" s="40">
        <f>'табл.8'!G428</f>
        <v>0</v>
      </c>
      <c r="I23" s="40">
        <f>'табл.8'!I428</f>
        <v>21489618</v>
      </c>
      <c r="J23" s="269"/>
    </row>
    <row r="24" spans="1:10" ht="12.75" customHeight="1">
      <c r="A24" s="242"/>
      <c r="B24" s="271" t="s">
        <v>345</v>
      </c>
      <c r="C24" s="242" t="s">
        <v>19</v>
      </c>
      <c r="D24" s="22" t="s">
        <v>4</v>
      </c>
      <c r="E24" s="41">
        <f>E25+E26+E27+E28+E29</f>
        <v>77498765.88</v>
      </c>
      <c r="F24" s="41">
        <f>F25+F26+F27+F28+F29</f>
        <v>62389865.88</v>
      </c>
      <c r="G24" s="41">
        <f>G25+G26+G27+G28+G29</f>
        <v>6510240</v>
      </c>
      <c r="H24" s="41">
        <f>H25+H26+H27+H28+H29</f>
        <v>0</v>
      </c>
      <c r="I24" s="41">
        <f>I25+I26+I27+I28+I29</f>
        <v>8598660</v>
      </c>
      <c r="J24" s="267"/>
    </row>
    <row r="25" spans="1:10" ht="12.75">
      <c r="A25" s="243"/>
      <c r="B25" s="272"/>
      <c r="C25" s="243"/>
      <c r="D25" s="22">
        <v>2021</v>
      </c>
      <c r="E25" s="41">
        <f>F25+G25+H25+I25</f>
        <v>14535504.120000001</v>
      </c>
      <c r="F25" s="40">
        <f>'табл.8'!H432</f>
        <v>6986834.12</v>
      </c>
      <c r="G25" s="40">
        <f>'табл.8'!F432</f>
        <v>3249340</v>
      </c>
      <c r="H25" s="40">
        <f>'табл.8'!G432</f>
        <v>0</v>
      </c>
      <c r="I25" s="40">
        <f>'табл.8'!I432</f>
        <v>4299330</v>
      </c>
      <c r="J25" s="268"/>
    </row>
    <row r="26" spans="1:10" ht="12.75">
      <c r="A26" s="243"/>
      <c r="B26" s="272"/>
      <c r="C26" s="243"/>
      <c r="D26" s="22">
        <v>2022</v>
      </c>
      <c r="E26" s="41">
        <f>F26+G26+H26+I26</f>
        <v>14640444.120000001</v>
      </c>
      <c r="F26" s="40">
        <f>'табл.8'!H433</f>
        <v>7080214.12</v>
      </c>
      <c r="G26" s="40">
        <f>'табл.8'!F433</f>
        <v>3260900</v>
      </c>
      <c r="H26" s="40">
        <f>'табл.8'!G433</f>
        <v>0</v>
      </c>
      <c r="I26" s="40">
        <f>'табл.8'!I433</f>
        <v>4299330</v>
      </c>
      <c r="J26" s="268"/>
    </row>
    <row r="27" spans="1:10" ht="12.75">
      <c r="A27" s="243"/>
      <c r="B27" s="272"/>
      <c r="C27" s="243"/>
      <c r="D27" s="22">
        <v>2023</v>
      </c>
      <c r="E27" s="41">
        <f>F27+G27+H27+I27</f>
        <v>24161408.82</v>
      </c>
      <c r="F27" s="40">
        <f>'табл.8'!H434</f>
        <v>24161408.82</v>
      </c>
      <c r="G27" s="40">
        <f>'табл.8'!F434</f>
        <v>0</v>
      </c>
      <c r="H27" s="40">
        <f>'табл.8'!G434</f>
        <v>0</v>
      </c>
      <c r="I27" s="40">
        <f>'табл.8'!I434</f>
        <v>0</v>
      </c>
      <c r="J27" s="268"/>
    </row>
    <row r="28" spans="1:10" ht="12.75">
      <c r="A28" s="243"/>
      <c r="B28" s="272"/>
      <c r="C28" s="243"/>
      <c r="D28" s="22">
        <v>2024</v>
      </c>
      <c r="E28" s="41">
        <f>F28+G28+H28+I28</f>
        <v>24161408.82</v>
      </c>
      <c r="F28" s="40">
        <f>'табл.8'!H435</f>
        <v>24161408.82</v>
      </c>
      <c r="G28" s="40">
        <f>'табл.8'!F435</f>
        <v>0</v>
      </c>
      <c r="H28" s="40">
        <f>'табл.8'!G435</f>
        <v>0</v>
      </c>
      <c r="I28" s="40">
        <f>'табл.8'!I435</f>
        <v>0</v>
      </c>
      <c r="J28" s="268"/>
    </row>
    <row r="29" spans="1:10" ht="12.75">
      <c r="A29" s="244"/>
      <c r="B29" s="273"/>
      <c r="C29" s="244"/>
      <c r="D29" s="22">
        <v>2025</v>
      </c>
      <c r="E29" s="41">
        <f>F29+G29+H29+I29</f>
        <v>0</v>
      </c>
      <c r="F29" s="40">
        <f>'табл.8'!H436</f>
        <v>0</v>
      </c>
      <c r="G29" s="40">
        <f>'табл.8'!F436</f>
        <v>0</v>
      </c>
      <c r="H29" s="40">
        <f>'табл.8'!G436</f>
        <v>0</v>
      </c>
      <c r="I29" s="40">
        <f>'табл.8'!I436</f>
        <v>0</v>
      </c>
      <c r="J29" s="269"/>
    </row>
    <row r="30" spans="1:10" ht="12.75" customHeight="1">
      <c r="A30" s="242">
        <v>1</v>
      </c>
      <c r="B30" s="271" t="s">
        <v>304</v>
      </c>
      <c r="C30" s="242" t="s">
        <v>19</v>
      </c>
      <c r="D30" s="22" t="s">
        <v>4</v>
      </c>
      <c r="E30" s="41">
        <f>E31+E32+E33+E34+E35</f>
        <v>7886248555.06</v>
      </c>
      <c r="F30" s="41">
        <f>F31+F32+F33+F34+F35</f>
        <v>2532555652.9700003</v>
      </c>
      <c r="G30" s="41">
        <f>G31+G32+G33+G34+G35</f>
        <v>4798801794.51</v>
      </c>
      <c r="H30" s="41">
        <f>H31+H32+H33+H34+H35</f>
        <v>0</v>
      </c>
      <c r="I30" s="41">
        <f>I31+I32+I33+I34+I35</f>
        <v>554891107.5799999</v>
      </c>
      <c r="J30" s="267" t="s">
        <v>209</v>
      </c>
    </row>
    <row r="31" spans="1:10" ht="12.75">
      <c r="A31" s="243"/>
      <c r="B31" s="272"/>
      <c r="C31" s="243"/>
      <c r="D31" s="22">
        <v>2021</v>
      </c>
      <c r="E31" s="41">
        <f>F31+G31+H31+I31</f>
        <v>872304056.36</v>
      </c>
      <c r="F31" s="40">
        <f>'табл.8'!H16</f>
        <v>277293298.39000005</v>
      </c>
      <c r="G31" s="40">
        <f>'табл.8'!F16</f>
        <v>533193607.96999997</v>
      </c>
      <c r="H31" s="40">
        <f>'табл.8'!G16</f>
        <v>0</v>
      </c>
      <c r="I31" s="40">
        <f>'табл.8'!I16</f>
        <v>61817150</v>
      </c>
      <c r="J31" s="268"/>
    </row>
    <row r="32" spans="1:10" ht="12.75">
      <c r="A32" s="243"/>
      <c r="B32" s="272"/>
      <c r="C32" s="243"/>
      <c r="D32" s="22">
        <v>2022</v>
      </c>
      <c r="E32" s="41">
        <f>F32+G32+H32+I32</f>
        <v>880690236.0699999</v>
      </c>
      <c r="F32" s="40">
        <f>'табл.8'!H17</f>
        <v>288387039</v>
      </c>
      <c r="G32" s="40">
        <f>'табл.8'!F17</f>
        <v>530486047.07</v>
      </c>
      <c r="H32" s="40">
        <f>'табл.8'!G17</f>
        <v>0</v>
      </c>
      <c r="I32" s="40">
        <f>'табл.8'!I17</f>
        <v>61817150</v>
      </c>
      <c r="J32" s="268"/>
    </row>
    <row r="33" spans="1:10" ht="12.75">
      <c r="A33" s="243"/>
      <c r="B33" s="272"/>
      <c r="C33" s="243"/>
      <c r="D33" s="22">
        <v>2023</v>
      </c>
      <c r="E33" s="41">
        <f>F33+G33+H33+I33</f>
        <v>888277844.6600001</v>
      </c>
      <c r="F33" s="40">
        <f>'табл.8'!H18</f>
        <v>284934847.59000003</v>
      </c>
      <c r="G33" s="40">
        <f>'табл.8'!F18</f>
        <v>541525847.07</v>
      </c>
      <c r="H33" s="40">
        <f>'табл.8'!G18</f>
        <v>0</v>
      </c>
      <c r="I33" s="40">
        <f>'табл.8'!I18</f>
        <v>61817150</v>
      </c>
      <c r="J33" s="268"/>
    </row>
    <row r="34" spans="1:10" ht="12.75">
      <c r="A34" s="243"/>
      <c r="B34" s="272"/>
      <c r="C34" s="243"/>
      <c r="D34" s="22">
        <v>2024</v>
      </c>
      <c r="E34" s="41">
        <f>F34+G34+H34+I34</f>
        <v>888277844.6600001</v>
      </c>
      <c r="F34" s="40">
        <f>'табл.8'!H19</f>
        <v>284934847.59000003</v>
      </c>
      <c r="G34" s="40">
        <f>'табл.8'!F19</f>
        <v>541525847.07</v>
      </c>
      <c r="H34" s="40">
        <f>'табл.8'!G19</f>
        <v>0</v>
      </c>
      <c r="I34" s="40">
        <f>'табл.8'!I19</f>
        <v>61817150</v>
      </c>
      <c r="J34" s="268"/>
    </row>
    <row r="35" spans="1:10" ht="12.75">
      <c r="A35" s="244"/>
      <c r="B35" s="273"/>
      <c r="C35" s="244"/>
      <c r="D35" s="22">
        <v>2025</v>
      </c>
      <c r="E35" s="41">
        <f>F35+G35+H35+I35</f>
        <v>4356698573.31</v>
      </c>
      <c r="F35" s="40">
        <f>'табл.8'!H20</f>
        <v>1397005620.4</v>
      </c>
      <c r="G35" s="40">
        <f>'табл.8'!F20</f>
        <v>2652070445.3300004</v>
      </c>
      <c r="H35" s="40">
        <f>'табл.8'!G20</f>
        <v>0</v>
      </c>
      <c r="I35" s="40">
        <f>'табл.8'!I20</f>
        <v>307622507.58</v>
      </c>
      <c r="J35" s="269"/>
    </row>
    <row r="36" spans="1:10" ht="12.75" customHeight="1">
      <c r="A36" s="242">
        <v>2</v>
      </c>
      <c r="B36" s="271" t="s">
        <v>311</v>
      </c>
      <c r="C36" s="242" t="s">
        <v>19</v>
      </c>
      <c r="D36" s="22" t="s">
        <v>4</v>
      </c>
      <c r="E36" s="41">
        <f>E37+E38+E39+E40+E41</f>
        <v>5983696569.690001</v>
      </c>
      <c r="F36" s="41">
        <f>F37+F38+F39+F40+F41</f>
        <v>1026200829.95</v>
      </c>
      <c r="G36" s="41">
        <f>G37+G38+G39+G40+G41</f>
        <v>4575032181.57</v>
      </c>
      <c r="H36" s="41">
        <f>H37+H38+H39+H40+H41</f>
        <v>365573796.17</v>
      </c>
      <c r="I36" s="41">
        <f>I37+I38+I39+I40+I41</f>
        <v>16889762</v>
      </c>
      <c r="J36" s="267" t="s">
        <v>210</v>
      </c>
    </row>
    <row r="37" spans="1:10" ht="12.75">
      <c r="A37" s="243"/>
      <c r="B37" s="272"/>
      <c r="C37" s="243"/>
      <c r="D37" s="22">
        <v>2021</v>
      </c>
      <c r="E37" s="41">
        <f>F37+G37+H37+I37</f>
        <v>695897062.8700001</v>
      </c>
      <c r="F37" s="40">
        <f>'табл.8'!H82</f>
        <v>124925008.72000001</v>
      </c>
      <c r="G37" s="40">
        <f>'табл.8'!F82</f>
        <v>527769906.70000005</v>
      </c>
      <c r="H37" s="40">
        <f>'табл.8'!G82</f>
        <v>41375247.45</v>
      </c>
      <c r="I37" s="40">
        <f>'табл.8'!I82</f>
        <v>1826900</v>
      </c>
      <c r="J37" s="268"/>
    </row>
    <row r="38" spans="1:10" ht="12.75">
      <c r="A38" s="243"/>
      <c r="B38" s="272"/>
      <c r="C38" s="243"/>
      <c r="D38" s="22">
        <v>2022</v>
      </c>
      <c r="E38" s="41">
        <f>F38+G38+H38+I38</f>
        <v>664595281.61</v>
      </c>
      <c r="F38" s="40">
        <f>'табл.8'!H83</f>
        <v>112263832.81</v>
      </c>
      <c r="G38" s="40">
        <f>'табл.8'!F83</f>
        <v>510116508.8</v>
      </c>
      <c r="H38" s="40">
        <f>'табл.8'!G83</f>
        <v>40388040</v>
      </c>
      <c r="I38" s="40">
        <f>'табл.8'!I83</f>
        <v>1826900</v>
      </c>
      <c r="J38" s="268"/>
    </row>
    <row r="39" spans="1:10" ht="12.75">
      <c r="A39" s="243"/>
      <c r="B39" s="272"/>
      <c r="C39" s="243"/>
      <c r="D39" s="22">
        <v>2023</v>
      </c>
      <c r="E39" s="41">
        <f>F39+G39+H39+I39</f>
        <v>673641751.02</v>
      </c>
      <c r="F39" s="40">
        <f>'табл.8'!H84</f>
        <v>115648650.17999999</v>
      </c>
      <c r="G39" s="40">
        <f>'табл.8'!F84</f>
        <v>514683932.12</v>
      </c>
      <c r="H39" s="40">
        <f>'табл.8'!G84</f>
        <v>41482268.72</v>
      </c>
      <c r="I39" s="40">
        <f>'табл.8'!I84</f>
        <v>1826900</v>
      </c>
      <c r="J39" s="268"/>
    </row>
    <row r="40" spans="1:10" ht="12.75">
      <c r="A40" s="243"/>
      <c r="B40" s="272"/>
      <c r="C40" s="243"/>
      <c r="D40" s="22">
        <v>2024</v>
      </c>
      <c r="E40" s="41">
        <f>F40+G40+H40+I40</f>
        <v>672489931.31</v>
      </c>
      <c r="F40" s="40">
        <f>'табл.8'!H85</f>
        <v>115591059.19</v>
      </c>
      <c r="G40" s="40">
        <f>'табл.8'!F85</f>
        <v>514683932.12</v>
      </c>
      <c r="H40" s="40">
        <f>'табл.8'!G85</f>
        <v>40388040</v>
      </c>
      <c r="I40" s="40">
        <f>'табл.8'!I85</f>
        <v>1826900</v>
      </c>
      <c r="J40" s="268"/>
    </row>
    <row r="41" spans="1:10" ht="12.75">
      <c r="A41" s="244"/>
      <c r="B41" s="273"/>
      <c r="C41" s="244"/>
      <c r="D41" s="22">
        <v>2025</v>
      </c>
      <c r="E41" s="41">
        <f>F41+G41+H41+I41</f>
        <v>3277072542.88</v>
      </c>
      <c r="F41" s="40">
        <f>'табл.8'!H86</f>
        <v>557772279.05</v>
      </c>
      <c r="G41" s="40">
        <f>'табл.8'!F86</f>
        <v>2507777901.83</v>
      </c>
      <c r="H41" s="40">
        <f>'табл.8'!G86</f>
        <v>201940200</v>
      </c>
      <c r="I41" s="40">
        <f>'табл.8'!I86</f>
        <v>9582162</v>
      </c>
      <c r="J41" s="269"/>
    </row>
    <row r="42" spans="1:10" ht="12.75" customHeight="1">
      <c r="A42" s="242">
        <v>3</v>
      </c>
      <c r="B42" s="271" t="s">
        <v>315</v>
      </c>
      <c r="C42" s="242" t="s">
        <v>19</v>
      </c>
      <c r="D42" s="22" t="s">
        <v>4</v>
      </c>
      <c r="E42" s="41">
        <f>'табл.8'!E135</f>
        <v>0</v>
      </c>
      <c r="F42" s="41">
        <f>F43+F44+F45+F46+F47</f>
        <v>219098.56</v>
      </c>
      <c r="G42" s="41">
        <f>G43+G44+G45+G46+G47</f>
        <v>0</v>
      </c>
      <c r="H42" s="41">
        <f>H43+H44+H45+H46+H47</f>
        <v>4162872.34</v>
      </c>
      <c r="I42" s="41">
        <f>I43+I44+I45+I46+I47</f>
        <v>0</v>
      </c>
      <c r="J42" s="267" t="s">
        <v>211</v>
      </c>
    </row>
    <row r="43" spans="1:10" ht="12.75">
      <c r="A43" s="243"/>
      <c r="B43" s="272"/>
      <c r="C43" s="243"/>
      <c r="D43" s="22">
        <v>2021</v>
      </c>
      <c r="E43" s="41">
        <f>F43+G43+H43+I43</f>
        <v>1039165.74</v>
      </c>
      <c r="F43" s="40">
        <f>'табл.8'!H136</f>
        <v>51958.29</v>
      </c>
      <c r="G43" s="40">
        <f>'табл.8'!F136</f>
        <v>0</v>
      </c>
      <c r="H43" s="40">
        <f>'табл.8'!G136</f>
        <v>987207.45</v>
      </c>
      <c r="I43" s="40">
        <f>'табл.8'!I136</f>
        <v>0</v>
      </c>
      <c r="J43" s="268"/>
    </row>
    <row r="44" spans="1:10" ht="12.75">
      <c r="A44" s="243"/>
      <c r="B44" s="272"/>
      <c r="C44" s="243"/>
      <c r="D44" s="22">
        <v>2022</v>
      </c>
      <c r="E44" s="41">
        <f>F44+G44+H44+I44</f>
        <v>0</v>
      </c>
      <c r="F44" s="40">
        <f>'табл.8'!H137</f>
        <v>0</v>
      </c>
      <c r="G44" s="40">
        <f>'табл.8'!F137</f>
        <v>0</v>
      </c>
      <c r="H44" s="40">
        <f>'табл.8'!G137</f>
        <v>0</v>
      </c>
      <c r="I44" s="40">
        <f>'табл.8'!I137</f>
        <v>0</v>
      </c>
      <c r="J44" s="268"/>
    </row>
    <row r="45" spans="1:10" ht="12.75">
      <c r="A45" s="243"/>
      <c r="B45" s="272"/>
      <c r="C45" s="243"/>
      <c r="D45" s="22">
        <v>2023</v>
      </c>
      <c r="E45" s="41">
        <f>F45+G45+H45+I45</f>
        <v>1151819.71</v>
      </c>
      <c r="F45" s="40">
        <f>'табл.8'!H138</f>
        <v>57590.99</v>
      </c>
      <c r="G45" s="40">
        <f>'табл.8'!F138</f>
        <v>0</v>
      </c>
      <c r="H45" s="40">
        <f>'табл.8'!G138</f>
        <v>1094228.72</v>
      </c>
      <c r="I45" s="40">
        <f>'табл.8'!I138</f>
        <v>0</v>
      </c>
      <c r="J45" s="268"/>
    </row>
    <row r="46" spans="1:10" ht="12.75">
      <c r="A46" s="243"/>
      <c r="B46" s="272"/>
      <c r="C46" s="243"/>
      <c r="D46" s="22">
        <v>2024</v>
      </c>
      <c r="E46" s="41">
        <f>F46+G46+H46+I46</f>
        <v>0</v>
      </c>
      <c r="F46" s="40">
        <f>'табл.8'!H139</f>
        <v>0</v>
      </c>
      <c r="G46" s="40">
        <f>'табл.8'!F139</f>
        <v>0</v>
      </c>
      <c r="H46" s="40">
        <f>'табл.8'!G139</f>
        <v>0</v>
      </c>
      <c r="I46" s="40">
        <f>'табл.8'!I139</f>
        <v>0</v>
      </c>
      <c r="J46" s="268"/>
    </row>
    <row r="47" spans="1:10" ht="32.25" customHeight="1">
      <c r="A47" s="244"/>
      <c r="B47" s="273"/>
      <c r="C47" s="244"/>
      <c r="D47" s="22">
        <v>2025</v>
      </c>
      <c r="E47" s="41">
        <f>F47+G47+H47+I47</f>
        <v>2190985.4499999997</v>
      </c>
      <c r="F47" s="40">
        <f>'табл.8'!H140</f>
        <v>109549.28</v>
      </c>
      <c r="G47" s="40">
        <f>'табл.8'!F140</f>
        <v>0</v>
      </c>
      <c r="H47" s="40">
        <f>'табл.8'!G140</f>
        <v>2081436.17</v>
      </c>
      <c r="I47" s="40">
        <f>'табл.8'!I140</f>
        <v>0</v>
      </c>
      <c r="J47" s="269"/>
    </row>
    <row r="48" spans="1:10" ht="12.75" customHeight="1">
      <c r="A48" s="242">
        <v>4</v>
      </c>
      <c r="B48" s="271" t="s">
        <v>323</v>
      </c>
      <c r="C48" s="242" t="s">
        <v>19</v>
      </c>
      <c r="D48" s="22" t="s">
        <v>4</v>
      </c>
      <c r="E48" s="41">
        <f>E49+E50+E51+E52+E53</f>
        <v>18265983.009999998</v>
      </c>
      <c r="F48" s="41">
        <f>F49+F50+F51+F52+F53</f>
        <v>1096070.01</v>
      </c>
      <c r="G48" s="41">
        <f>G49+G50+G51+G52+G53</f>
        <v>4979224.67</v>
      </c>
      <c r="H48" s="41">
        <f>H49+H50+H51+H52+H53</f>
        <v>12190688.33</v>
      </c>
      <c r="I48" s="41">
        <f>I49+I50+I51+I52+I53</f>
        <v>0</v>
      </c>
      <c r="J48" s="264" t="s">
        <v>153</v>
      </c>
    </row>
    <row r="49" spans="1:10" ht="12.75">
      <c r="A49" s="243"/>
      <c r="B49" s="272"/>
      <c r="C49" s="243"/>
      <c r="D49" s="22">
        <v>2021</v>
      </c>
      <c r="E49" s="41">
        <f aca="true" t="shared" si="1" ref="E49:E59">F49+G49+H49+I49</f>
        <v>0</v>
      </c>
      <c r="F49" s="40">
        <f>'табл.8'!H280</f>
        <v>0</v>
      </c>
      <c r="G49" s="40">
        <f>'табл.8'!F280</f>
        <v>0</v>
      </c>
      <c r="H49" s="40">
        <f>'табл.8'!G280</f>
        <v>0</v>
      </c>
      <c r="I49" s="40">
        <f>'табл.8'!I280</f>
        <v>0</v>
      </c>
      <c r="J49" s="265"/>
    </row>
    <row r="50" spans="1:10" ht="12.75">
      <c r="A50" s="243"/>
      <c r="B50" s="272"/>
      <c r="C50" s="243"/>
      <c r="D50" s="22">
        <v>2022</v>
      </c>
      <c r="E50" s="41">
        <f t="shared" si="1"/>
        <v>0</v>
      </c>
      <c r="F50" s="40">
        <f>'табл.8'!H281</f>
        <v>0</v>
      </c>
      <c r="G50" s="40">
        <f>'табл.8'!F281</f>
        <v>0</v>
      </c>
      <c r="H50" s="40">
        <f>'табл.8'!G281</f>
        <v>0</v>
      </c>
      <c r="I50" s="40">
        <f>'табл.8'!I281</f>
        <v>0</v>
      </c>
      <c r="J50" s="265"/>
    </row>
    <row r="51" spans="1:10" ht="12.75">
      <c r="A51" s="243"/>
      <c r="B51" s="272"/>
      <c r="C51" s="243"/>
      <c r="D51" s="22">
        <v>2023</v>
      </c>
      <c r="E51" s="41">
        <f t="shared" si="1"/>
        <v>0</v>
      </c>
      <c r="F51" s="40">
        <f>'табл.8'!H282</f>
        <v>0</v>
      </c>
      <c r="G51" s="40">
        <f>'табл.8'!F282</f>
        <v>0</v>
      </c>
      <c r="H51" s="40">
        <f>'табл.8'!G282</f>
        <v>0</v>
      </c>
      <c r="I51" s="40">
        <f>'табл.8'!I282</f>
        <v>0</v>
      </c>
      <c r="J51" s="265"/>
    </row>
    <row r="52" spans="1:10" ht="12.75">
      <c r="A52" s="243"/>
      <c r="B52" s="272"/>
      <c r="C52" s="243"/>
      <c r="D52" s="22">
        <v>2024</v>
      </c>
      <c r="E52" s="41">
        <f t="shared" si="1"/>
        <v>0</v>
      </c>
      <c r="F52" s="40">
        <f>'табл.8'!H283</f>
        <v>0</v>
      </c>
      <c r="G52" s="40">
        <f>'табл.8'!F283</f>
        <v>0</v>
      </c>
      <c r="H52" s="40">
        <f>'табл.8'!G283</f>
        <v>0</v>
      </c>
      <c r="I52" s="40">
        <f>'табл.8'!I283</f>
        <v>0</v>
      </c>
      <c r="J52" s="265"/>
    </row>
    <row r="53" spans="1:10" ht="12.75">
      <c r="A53" s="244"/>
      <c r="B53" s="273"/>
      <c r="C53" s="244"/>
      <c r="D53" s="22">
        <v>2025</v>
      </c>
      <c r="E53" s="41">
        <f t="shared" si="1"/>
        <v>18265983.009999998</v>
      </c>
      <c r="F53" s="40">
        <f>'табл.8'!H284</f>
        <v>1096070.01</v>
      </c>
      <c r="G53" s="40">
        <f>'табл.8'!F284</f>
        <v>4979224.67</v>
      </c>
      <c r="H53" s="40">
        <f>'табл.8'!G284</f>
        <v>12190688.33</v>
      </c>
      <c r="I53" s="40">
        <f>'табл.8'!I284</f>
        <v>0</v>
      </c>
      <c r="J53" s="266"/>
    </row>
    <row r="54" spans="1:10" ht="12.75" customHeight="1">
      <c r="A54" s="242">
        <v>5</v>
      </c>
      <c r="B54" s="271" t="s">
        <v>326</v>
      </c>
      <c r="C54" s="242" t="s">
        <v>19</v>
      </c>
      <c r="D54" s="22" t="s">
        <v>4</v>
      </c>
      <c r="E54" s="41">
        <f>E55+E56+E57+E58+E59</f>
        <v>198540400</v>
      </c>
      <c r="F54" s="41">
        <f>F55+F56+F57+F58+F59</f>
        <v>0</v>
      </c>
      <c r="G54" s="41">
        <f>G55+G56+G57+G58+G59</f>
        <v>198540400</v>
      </c>
      <c r="H54" s="41">
        <f>H55+H56+H57+H58+H59</f>
        <v>0</v>
      </c>
      <c r="I54" s="41">
        <f>I55+I56+I57+I58+I59</f>
        <v>0</v>
      </c>
      <c r="J54" s="264" t="s">
        <v>447</v>
      </c>
    </row>
    <row r="55" spans="1:10" ht="12.75">
      <c r="A55" s="243"/>
      <c r="B55" s="272"/>
      <c r="C55" s="243"/>
      <c r="D55" s="22">
        <v>2021</v>
      </c>
      <c r="E55" s="41">
        <f t="shared" si="1"/>
        <v>720400</v>
      </c>
      <c r="F55" s="40">
        <f>'табл.8'!H340</f>
        <v>0</v>
      </c>
      <c r="G55" s="40">
        <f>'табл.8'!F340</f>
        <v>720400</v>
      </c>
      <c r="H55" s="40">
        <f>'табл.8'!G340</f>
        <v>0</v>
      </c>
      <c r="I55" s="40">
        <f>'табл.8'!I340</f>
        <v>0</v>
      </c>
      <c r="J55" s="265"/>
    </row>
    <row r="56" spans="1:10" ht="12.75">
      <c r="A56" s="243"/>
      <c r="B56" s="272"/>
      <c r="C56" s="243"/>
      <c r="D56" s="22">
        <v>2022</v>
      </c>
      <c r="E56" s="41">
        <f t="shared" si="1"/>
        <v>819500</v>
      </c>
      <c r="F56" s="40">
        <f>'табл.8'!H341</f>
        <v>0</v>
      </c>
      <c r="G56" s="40">
        <f>'табл.8'!F341</f>
        <v>819500</v>
      </c>
      <c r="H56" s="40">
        <f>'табл.8'!G341</f>
        <v>0</v>
      </c>
      <c r="I56" s="40">
        <f>'табл.8'!I341</f>
        <v>0</v>
      </c>
      <c r="J56" s="265"/>
    </row>
    <row r="57" spans="1:10" ht="12.75">
      <c r="A57" s="243"/>
      <c r="B57" s="272"/>
      <c r="C57" s="243"/>
      <c r="D57" s="22">
        <v>2023</v>
      </c>
      <c r="E57" s="41">
        <f t="shared" si="1"/>
        <v>852200</v>
      </c>
      <c r="F57" s="40">
        <f>'табл.8'!H342</f>
        <v>0</v>
      </c>
      <c r="G57" s="40">
        <f>'табл.8'!F342</f>
        <v>852200</v>
      </c>
      <c r="H57" s="40">
        <f>'табл.8'!G342</f>
        <v>0</v>
      </c>
      <c r="I57" s="40">
        <f>'табл.8'!I342</f>
        <v>0</v>
      </c>
      <c r="J57" s="265"/>
    </row>
    <row r="58" spans="1:10" ht="12.75">
      <c r="A58" s="243"/>
      <c r="B58" s="272"/>
      <c r="C58" s="243"/>
      <c r="D58" s="22">
        <v>2024</v>
      </c>
      <c r="E58" s="41">
        <f t="shared" si="1"/>
        <v>852200</v>
      </c>
      <c r="F58" s="40">
        <f>'табл.8'!H343</f>
        <v>0</v>
      </c>
      <c r="G58" s="40">
        <f>'табл.8'!F343</f>
        <v>852200</v>
      </c>
      <c r="H58" s="40">
        <f>'табл.8'!G343</f>
        <v>0</v>
      </c>
      <c r="I58" s="40">
        <f>'табл.8'!I343</f>
        <v>0</v>
      </c>
      <c r="J58" s="265"/>
    </row>
    <row r="59" spans="1:10" ht="12.75">
      <c r="A59" s="244"/>
      <c r="B59" s="273"/>
      <c r="C59" s="244"/>
      <c r="D59" s="22">
        <v>2025</v>
      </c>
      <c r="E59" s="41">
        <f t="shared" si="1"/>
        <v>195296100</v>
      </c>
      <c r="F59" s="40">
        <f>'табл.8'!H344</f>
        <v>0</v>
      </c>
      <c r="G59" s="40">
        <f>'табл.8'!F344</f>
        <v>195296100</v>
      </c>
      <c r="H59" s="40">
        <f>'табл.8'!G344</f>
        <v>0</v>
      </c>
      <c r="I59" s="40">
        <f>'табл.8'!I344</f>
        <v>0</v>
      </c>
      <c r="J59" s="266"/>
    </row>
    <row r="61" spans="4:9" ht="12.75">
      <c r="D61" s="39"/>
      <c r="H61" s="2"/>
      <c r="I61" s="2"/>
    </row>
    <row r="62" spans="4:9" ht="12.75">
      <c r="D62" s="39"/>
      <c r="H62" s="2"/>
      <c r="I62" s="2"/>
    </row>
    <row r="63" spans="4:9" ht="12.75">
      <c r="D63" s="39"/>
      <c r="H63" s="2"/>
      <c r="I63" s="2"/>
    </row>
    <row r="64" spans="4:9" ht="12.75">
      <c r="D64" s="39"/>
      <c r="H64" s="2"/>
      <c r="I64" s="2"/>
    </row>
    <row r="65" spans="4:9" ht="12.75">
      <c r="D65" s="39"/>
      <c r="H65" s="2"/>
      <c r="I65" s="2"/>
    </row>
    <row r="66" spans="4:9" ht="12.75">
      <c r="D66" s="39"/>
      <c r="H66" s="2"/>
      <c r="I66" s="2"/>
    </row>
    <row r="67" spans="4:9" ht="12.75">
      <c r="D67" s="39"/>
      <c r="H67" s="2"/>
      <c r="I67" s="2"/>
    </row>
    <row r="68" spans="4:9" ht="12.75">
      <c r="D68" s="39"/>
      <c r="H68" s="2"/>
      <c r="I68" s="2"/>
    </row>
    <row r="69" spans="4:9" ht="12.75">
      <c r="D69" s="39"/>
      <c r="H69" s="2"/>
      <c r="I69" s="2"/>
    </row>
    <row r="70" spans="4:9" ht="12.75">
      <c r="D70" s="39"/>
      <c r="H70" s="2"/>
      <c r="I70" s="2"/>
    </row>
    <row r="71" spans="4:9" ht="12.75">
      <c r="D71" s="39"/>
      <c r="H71" s="2"/>
      <c r="I71" s="2"/>
    </row>
    <row r="72" spans="4:9" ht="12.75">
      <c r="D72" s="39"/>
      <c r="H72" s="2"/>
      <c r="I72" s="2"/>
    </row>
    <row r="73" spans="4:9" ht="12.75">
      <c r="D73" s="39"/>
      <c r="H73" s="2"/>
      <c r="I73" s="2"/>
    </row>
    <row r="74" spans="4:9" ht="12.75">
      <c r="D74" s="39"/>
      <c r="H74" s="2"/>
      <c r="I74" s="2"/>
    </row>
    <row r="75" spans="4:9" ht="12.75">
      <c r="D75" s="39"/>
      <c r="H75" s="2"/>
      <c r="I75" s="2"/>
    </row>
    <row r="76" spans="4:9" ht="12.75">
      <c r="D76" s="39"/>
      <c r="H76" s="2"/>
      <c r="I76" s="2"/>
    </row>
    <row r="77" spans="4:9" ht="12.75">
      <c r="D77" s="39"/>
      <c r="H77" s="2"/>
      <c r="I77" s="2"/>
    </row>
    <row r="78" spans="4:9" ht="12.75">
      <c r="D78" s="39"/>
      <c r="H78" s="2"/>
      <c r="I78" s="2"/>
    </row>
    <row r="79" spans="4:9" ht="12.75">
      <c r="D79" s="39"/>
      <c r="H79" s="2"/>
      <c r="I79" s="2"/>
    </row>
    <row r="80" spans="4:9" ht="12.75">
      <c r="D80" s="39"/>
      <c r="H80" s="2"/>
      <c r="I80" s="2"/>
    </row>
    <row r="81" spans="4:9" ht="12.75">
      <c r="D81" s="39"/>
      <c r="H81" s="2"/>
      <c r="I81" s="2"/>
    </row>
  </sheetData>
  <sheetProtection/>
  <mergeCells count="43">
    <mergeCell ref="C48:C53"/>
    <mergeCell ref="C54:C59"/>
    <mergeCell ref="D4:I4"/>
    <mergeCell ref="J36:J41"/>
    <mergeCell ref="J42:J47"/>
    <mergeCell ref="J54:J59"/>
    <mergeCell ref="J18:J23"/>
    <mergeCell ref="J48:J53"/>
    <mergeCell ref="C12:C17"/>
    <mergeCell ref="C18:C23"/>
    <mergeCell ref="C30:C35"/>
    <mergeCell ref="J30:J35"/>
    <mergeCell ref="A54:A59"/>
    <mergeCell ref="B54:B59"/>
    <mergeCell ref="A36:A41"/>
    <mergeCell ref="B36:B41"/>
    <mergeCell ref="B18:B23"/>
    <mergeCell ref="A48:A53"/>
    <mergeCell ref="B48:B53"/>
    <mergeCell ref="A42:A47"/>
    <mergeCell ref="A30:A35"/>
    <mergeCell ref="B6:B11"/>
    <mergeCell ref="A18:A23"/>
    <mergeCell ref="B30:B35"/>
    <mergeCell ref="B42:B47"/>
    <mergeCell ref="C36:C41"/>
    <mergeCell ref="C42:C47"/>
    <mergeCell ref="A1:J1"/>
    <mergeCell ref="J6:J11"/>
    <mergeCell ref="J12:J17"/>
    <mergeCell ref="J4:J5"/>
    <mergeCell ref="A24:A29"/>
    <mergeCell ref="B24:B29"/>
    <mergeCell ref="C24:C29"/>
    <mergeCell ref="J24:J29"/>
    <mergeCell ref="B12:B17"/>
    <mergeCell ref="A6:A11"/>
    <mergeCell ref="C6:C11"/>
    <mergeCell ref="A12:A17"/>
    <mergeCell ref="A3:J3"/>
    <mergeCell ref="A4:A5"/>
    <mergeCell ref="B4:B5"/>
    <mergeCell ref="C4:C5"/>
  </mergeCells>
  <printOptions horizontalCentered="1"/>
  <pageMargins left="0.31496062992125984" right="0.31496062992125984" top="0.31496062992125984" bottom="0.15748031496062992" header="0.31496062992125984" footer="0.31496062992125984"/>
  <pageSetup fitToHeight="1" fitToWidth="1" horizontalDpi="600" verticalDpi="600" orientation="landscape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"/>
  <sheetViews>
    <sheetView view="pageBreakPreview" zoomScale="115" zoomScaleNormal="115" zoomScaleSheetLayoutView="115" zoomScalePageLayoutView="0" workbookViewId="0" topLeftCell="A1">
      <selection activeCell="J15" sqref="J15:J20"/>
    </sheetView>
  </sheetViews>
  <sheetFormatPr defaultColWidth="9.140625" defaultRowHeight="15"/>
  <cols>
    <col min="1" max="1" width="7.140625" style="2" customWidth="1"/>
    <col min="2" max="2" width="44.421875" style="2" customWidth="1"/>
    <col min="3" max="3" width="11.28125" style="2" customWidth="1"/>
    <col min="4" max="4" width="12.28125" style="2" customWidth="1"/>
    <col min="5" max="5" width="13.140625" style="2" customWidth="1"/>
    <col min="6" max="6" width="13.421875" style="2" customWidth="1"/>
    <col min="7" max="7" width="12.8515625" style="2" customWidth="1"/>
    <col min="8" max="8" width="14.00390625" style="2" customWidth="1"/>
    <col min="9" max="16384" width="9.140625" style="2" customWidth="1"/>
  </cols>
  <sheetData>
    <row r="1" spans="1:8" ht="12.75">
      <c r="A1" s="232" t="s">
        <v>146</v>
      </c>
      <c r="B1" s="232"/>
      <c r="C1" s="232"/>
      <c r="D1" s="232"/>
      <c r="E1" s="232"/>
      <c r="F1" s="232"/>
      <c r="G1" s="232"/>
      <c r="H1" s="232"/>
    </row>
    <row r="2" spans="1:9" ht="15" customHeight="1">
      <c r="A2" s="8"/>
      <c r="G2" s="260" t="s">
        <v>58</v>
      </c>
      <c r="H2" s="260"/>
      <c r="I2" s="5"/>
    </row>
    <row r="3" spans="1:10" ht="12.75" customHeight="1">
      <c r="A3" s="239" t="s">
        <v>84</v>
      </c>
      <c r="B3" s="239"/>
      <c r="C3" s="239"/>
      <c r="D3" s="239"/>
      <c r="E3" s="239"/>
      <c r="F3" s="239"/>
      <c r="G3" s="239"/>
      <c r="H3" s="239"/>
      <c r="I3" s="21"/>
      <c r="J3" s="21"/>
    </row>
    <row r="4" spans="1:8" ht="28.5" customHeight="1">
      <c r="A4" s="261" t="s">
        <v>10</v>
      </c>
      <c r="B4" s="261" t="s">
        <v>59</v>
      </c>
      <c r="C4" s="263" t="s">
        <v>60</v>
      </c>
      <c r="D4" s="263"/>
      <c r="E4" s="263"/>
      <c r="F4" s="263"/>
      <c r="G4" s="263"/>
      <c r="H4" s="263"/>
    </row>
    <row r="5" spans="1:8" ht="24.75" customHeight="1">
      <c r="A5" s="261"/>
      <c r="B5" s="261"/>
      <c r="C5" s="22" t="s">
        <v>4</v>
      </c>
      <c r="D5" s="22">
        <v>2021</v>
      </c>
      <c r="E5" s="22">
        <v>2022</v>
      </c>
      <c r="F5" s="22">
        <v>2023</v>
      </c>
      <c r="G5" s="22">
        <v>2024</v>
      </c>
      <c r="H5" s="22">
        <v>2025</v>
      </c>
    </row>
    <row r="6" spans="1:8" ht="42.75" customHeight="1">
      <c r="A6" s="15"/>
      <c r="B6" s="24"/>
      <c r="C6" s="26"/>
      <c r="D6" s="26"/>
      <c r="E6" s="26"/>
      <c r="F6" s="26"/>
      <c r="G6" s="26"/>
      <c r="H6" s="26"/>
    </row>
    <row r="7" spans="1:8" ht="45.75" customHeight="1">
      <c r="A7" s="34"/>
      <c r="B7" s="7"/>
      <c r="C7" s="26"/>
      <c r="D7" s="26"/>
      <c r="E7" s="26"/>
      <c r="F7" s="26"/>
      <c r="G7" s="26"/>
      <c r="H7" s="26"/>
    </row>
  </sheetData>
  <sheetProtection/>
  <mergeCells count="6">
    <mergeCell ref="A1:H1"/>
    <mergeCell ref="G2:H2"/>
    <mergeCell ref="A3:H3"/>
    <mergeCell ref="A4:A5"/>
    <mergeCell ref="B4:B5"/>
    <mergeCell ref="C4:H4"/>
  </mergeCells>
  <printOptions horizontalCentered="1"/>
  <pageMargins left="0.31496062992125984" right="0.31496062992125984" top="0.31496062992125984" bottom="0.15748031496062992" header="0.31496062992125984" footer="0.3149606299212598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H34"/>
  <sheetViews>
    <sheetView view="pageBreakPreview" zoomScale="90" zoomScaleNormal="115" zoomScaleSheetLayoutView="90" zoomScalePageLayoutView="0" workbookViewId="0" topLeftCell="A1">
      <selection activeCell="J15" sqref="J15:J20"/>
    </sheetView>
  </sheetViews>
  <sheetFormatPr defaultColWidth="9.140625" defaultRowHeight="15"/>
  <cols>
    <col min="1" max="1" width="7.140625" style="70" customWidth="1"/>
    <col min="2" max="2" width="40.421875" style="54" customWidth="1"/>
    <col min="3" max="3" width="18.421875" style="54" customWidth="1"/>
    <col min="4" max="4" width="23.140625" style="54" customWidth="1"/>
    <col min="5" max="5" width="32.140625" style="54" customWidth="1"/>
    <col min="6" max="6" width="32.7109375" style="54" customWidth="1"/>
    <col min="7" max="7" width="19.140625" style="54" customWidth="1"/>
    <col min="8" max="8" width="31.28125" style="54" customWidth="1"/>
    <col min="9" max="16384" width="9.140625" style="54" customWidth="1"/>
  </cols>
  <sheetData>
    <row r="1" spans="1:8" ht="12.75">
      <c r="A1" s="274" t="s">
        <v>142</v>
      </c>
      <c r="B1" s="274"/>
      <c r="C1" s="274"/>
      <c r="D1" s="274"/>
      <c r="E1" s="274"/>
      <c r="F1" s="274"/>
      <c r="G1" s="274"/>
      <c r="H1" s="274"/>
    </row>
    <row r="2" spans="7:8" ht="12.75">
      <c r="G2" s="55"/>
      <c r="H2" s="56" t="s">
        <v>87</v>
      </c>
    </row>
    <row r="3" spans="1:8" ht="12.75">
      <c r="A3" s="276" t="s">
        <v>86</v>
      </c>
      <c r="B3" s="276"/>
      <c r="C3" s="276"/>
      <c r="D3" s="276"/>
      <c r="E3" s="276"/>
      <c r="F3" s="276"/>
      <c r="G3" s="276"/>
      <c r="H3" s="276"/>
    </row>
    <row r="4" spans="1:8" ht="38.25">
      <c r="A4" s="13" t="s">
        <v>10</v>
      </c>
      <c r="B4" s="13" t="s">
        <v>72</v>
      </c>
      <c r="C4" s="37" t="s">
        <v>73</v>
      </c>
      <c r="D4" s="37" t="s">
        <v>74</v>
      </c>
      <c r="E4" s="37" t="s">
        <v>75</v>
      </c>
      <c r="F4" s="37" t="s">
        <v>76</v>
      </c>
      <c r="G4" s="37" t="s">
        <v>77</v>
      </c>
      <c r="H4" s="37" t="s">
        <v>78</v>
      </c>
    </row>
    <row r="5" spans="1:8" ht="12.75">
      <c r="A5" s="11"/>
      <c r="B5" s="233" t="s">
        <v>298</v>
      </c>
      <c r="C5" s="234"/>
      <c r="D5" s="234"/>
      <c r="E5" s="234"/>
      <c r="F5" s="234"/>
      <c r="G5" s="234"/>
      <c r="H5" s="235"/>
    </row>
    <row r="6" spans="1:8" ht="204">
      <c r="A6" s="71" t="s">
        <v>79</v>
      </c>
      <c r="B6" s="37" t="s">
        <v>152</v>
      </c>
      <c r="C6" s="13" t="s">
        <v>254</v>
      </c>
      <c r="D6" s="37" t="s">
        <v>255</v>
      </c>
      <c r="E6" s="37" t="s">
        <v>261</v>
      </c>
      <c r="F6" s="37" t="s">
        <v>260</v>
      </c>
      <c r="G6" s="37" t="s">
        <v>133</v>
      </c>
      <c r="H6" s="37" t="s">
        <v>153</v>
      </c>
    </row>
    <row r="7" spans="1:8" ht="102">
      <c r="A7" s="71" t="s">
        <v>80</v>
      </c>
      <c r="B7" s="57" t="s">
        <v>154</v>
      </c>
      <c r="C7" s="13" t="s">
        <v>122</v>
      </c>
      <c r="D7" s="45" t="s">
        <v>257</v>
      </c>
      <c r="E7" s="37" t="s">
        <v>258</v>
      </c>
      <c r="F7" s="37" t="s">
        <v>259</v>
      </c>
      <c r="G7" s="37" t="s">
        <v>133</v>
      </c>
      <c r="H7" s="37" t="s">
        <v>420</v>
      </c>
    </row>
    <row r="8" spans="1:8" ht="114.75">
      <c r="A8" s="71" t="s">
        <v>155</v>
      </c>
      <c r="B8" s="33" t="s">
        <v>156</v>
      </c>
      <c r="C8" s="58" t="s">
        <v>122</v>
      </c>
      <c r="D8" s="45" t="s">
        <v>262</v>
      </c>
      <c r="E8" s="37" t="s">
        <v>263</v>
      </c>
      <c r="F8" s="37" t="s">
        <v>264</v>
      </c>
      <c r="G8" s="37" t="s">
        <v>133</v>
      </c>
      <c r="H8" s="37" t="s">
        <v>153</v>
      </c>
    </row>
    <row r="9" spans="1:8" s="51" customFormat="1" ht="12.75">
      <c r="A9" s="50">
        <v>1</v>
      </c>
      <c r="B9" s="233" t="s">
        <v>334</v>
      </c>
      <c r="C9" s="234"/>
      <c r="D9" s="234"/>
      <c r="E9" s="234"/>
      <c r="F9" s="235"/>
      <c r="G9" s="59"/>
      <c r="H9" s="59"/>
    </row>
    <row r="10" spans="1:8" ht="102">
      <c r="A10" s="50" t="s">
        <v>5</v>
      </c>
      <c r="B10" s="60" t="s">
        <v>158</v>
      </c>
      <c r="C10" s="58" t="s">
        <v>122</v>
      </c>
      <c r="D10" s="37" t="s">
        <v>265</v>
      </c>
      <c r="E10" s="61" t="s">
        <v>266</v>
      </c>
      <c r="F10" s="48" t="s">
        <v>267</v>
      </c>
      <c r="G10" s="61" t="s">
        <v>268</v>
      </c>
      <c r="H10" s="37" t="s">
        <v>209</v>
      </c>
    </row>
    <row r="11" spans="1:8" ht="114.75">
      <c r="A11" s="50" t="s">
        <v>241</v>
      </c>
      <c r="B11" s="60" t="s">
        <v>297</v>
      </c>
      <c r="C11" s="58" t="s">
        <v>122</v>
      </c>
      <c r="D11" s="96" t="s">
        <v>415</v>
      </c>
      <c r="E11" s="61" t="s">
        <v>416</v>
      </c>
      <c r="F11" s="48" t="s">
        <v>269</v>
      </c>
      <c r="G11" s="62" t="s">
        <v>270</v>
      </c>
      <c r="H11" s="96" t="s">
        <v>209</v>
      </c>
    </row>
    <row r="12" spans="1:8" ht="102">
      <c r="A12" s="50" t="s">
        <v>242</v>
      </c>
      <c r="B12" s="81" t="s">
        <v>159</v>
      </c>
      <c r="C12" s="58" t="s">
        <v>122</v>
      </c>
      <c r="D12" s="37" t="s">
        <v>271</v>
      </c>
      <c r="E12" s="61" t="s">
        <v>400</v>
      </c>
      <c r="F12" s="82" t="s">
        <v>401</v>
      </c>
      <c r="G12" s="62" t="s">
        <v>270</v>
      </c>
      <c r="H12" s="37" t="s">
        <v>209</v>
      </c>
    </row>
    <row r="13" spans="1:8" ht="89.25">
      <c r="A13" s="50" t="s">
        <v>245</v>
      </c>
      <c r="B13" s="63" t="s">
        <v>272</v>
      </c>
      <c r="C13" s="50" t="s">
        <v>273</v>
      </c>
      <c r="D13" s="44" t="s">
        <v>121</v>
      </c>
      <c r="E13" s="44" t="s">
        <v>121</v>
      </c>
      <c r="F13" s="37" t="s">
        <v>141</v>
      </c>
      <c r="G13" s="44" t="s">
        <v>137</v>
      </c>
      <c r="H13" s="37" t="s">
        <v>209</v>
      </c>
    </row>
    <row r="14" spans="1:8" s="53" customFormat="1" ht="12.75">
      <c r="A14" s="52"/>
      <c r="B14" s="224" t="s">
        <v>346</v>
      </c>
      <c r="C14" s="224"/>
      <c r="D14" s="224"/>
      <c r="E14" s="224"/>
      <c r="F14" s="224"/>
      <c r="G14" s="64"/>
      <c r="H14" s="65"/>
    </row>
    <row r="15" spans="1:8" ht="102">
      <c r="A15" s="50" t="s">
        <v>6</v>
      </c>
      <c r="B15" s="12" t="s">
        <v>243</v>
      </c>
      <c r="C15" s="58" t="s">
        <v>122</v>
      </c>
      <c r="D15" s="37" t="s">
        <v>274</v>
      </c>
      <c r="E15" s="61" t="s">
        <v>275</v>
      </c>
      <c r="F15" s="48" t="s">
        <v>276</v>
      </c>
      <c r="G15" s="61" t="s">
        <v>268</v>
      </c>
      <c r="H15" s="37" t="s">
        <v>210</v>
      </c>
    </row>
    <row r="16" spans="1:8" ht="114.75">
      <c r="A16" s="50" t="s">
        <v>8</v>
      </c>
      <c r="B16" s="66" t="s">
        <v>161</v>
      </c>
      <c r="C16" s="67" t="s">
        <v>122</v>
      </c>
      <c r="D16" s="37" t="s">
        <v>262</v>
      </c>
      <c r="E16" s="61" t="s">
        <v>263</v>
      </c>
      <c r="F16" s="48" t="s">
        <v>277</v>
      </c>
      <c r="G16" s="62" t="s">
        <v>278</v>
      </c>
      <c r="H16" s="37" t="s">
        <v>210</v>
      </c>
    </row>
    <row r="17" spans="1:8" ht="51">
      <c r="A17" s="50" t="s">
        <v>291</v>
      </c>
      <c r="B17" s="63" t="s">
        <v>272</v>
      </c>
      <c r="C17" s="50" t="s">
        <v>273</v>
      </c>
      <c r="D17" s="44" t="s">
        <v>121</v>
      </c>
      <c r="E17" s="44" t="s">
        <v>121</v>
      </c>
      <c r="F17" s="37" t="s">
        <v>141</v>
      </c>
      <c r="G17" s="44" t="s">
        <v>137</v>
      </c>
      <c r="H17" s="37" t="s">
        <v>210</v>
      </c>
    </row>
    <row r="18" spans="1:8" s="53" customFormat="1" ht="12.75">
      <c r="A18" s="52"/>
      <c r="B18" s="223" t="s">
        <v>347</v>
      </c>
      <c r="C18" s="223"/>
      <c r="D18" s="223"/>
      <c r="E18" s="223"/>
      <c r="F18" s="223"/>
      <c r="G18" s="223"/>
      <c r="H18" s="223"/>
    </row>
    <row r="19" spans="1:8" ht="114.75">
      <c r="A19" s="50" t="s">
        <v>7</v>
      </c>
      <c r="B19" s="61" t="s">
        <v>407</v>
      </c>
      <c r="C19" s="50" t="s">
        <v>273</v>
      </c>
      <c r="D19" s="37" t="s">
        <v>279</v>
      </c>
      <c r="E19" s="61" t="s">
        <v>280</v>
      </c>
      <c r="F19" s="48" t="s">
        <v>281</v>
      </c>
      <c r="G19" s="61" t="s">
        <v>268</v>
      </c>
      <c r="H19" s="58" t="s">
        <v>211</v>
      </c>
    </row>
    <row r="20" spans="1:8" ht="102">
      <c r="A20" s="50" t="s">
        <v>9</v>
      </c>
      <c r="B20" s="61" t="s">
        <v>295</v>
      </c>
      <c r="C20" s="84" t="s">
        <v>122</v>
      </c>
      <c r="D20" s="59" t="s">
        <v>284</v>
      </c>
      <c r="E20" s="12" t="s">
        <v>282</v>
      </c>
      <c r="F20" s="85" t="s">
        <v>402</v>
      </c>
      <c r="G20" s="50" t="s">
        <v>137</v>
      </c>
      <c r="H20" s="58" t="s">
        <v>211</v>
      </c>
    </row>
    <row r="21" spans="1:8" ht="114.75">
      <c r="A21" s="50" t="s">
        <v>348</v>
      </c>
      <c r="B21" s="12" t="s">
        <v>386</v>
      </c>
      <c r="C21" s="84" t="s">
        <v>122</v>
      </c>
      <c r="D21" s="59" t="s">
        <v>284</v>
      </c>
      <c r="E21" s="12" t="s">
        <v>387</v>
      </c>
      <c r="F21" s="13" t="s">
        <v>402</v>
      </c>
      <c r="G21" s="50" t="s">
        <v>137</v>
      </c>
      <c r="H21" s="58" t="s">
        <v>211</v>
      </c>
    </row>
    <row r="22" spans="1:8" ht="89.25">
      <c r="A22" s="50" t="s">
        <v>124</v>
      </c>
      <c r="B22" s="63" t="s">
        <v>272</v>
      </c>
      <c r="C22" s="50" t="s">
        <v>273</v>
      </c>
      <c r="D22" s="44" t="s">
        <v>121</v>
      </c>
      <c r="E22" s="44" t="s">
        <v>121</v>
      </c>
      <c r="F22" s="37" t="s">
        <v>141</v>
      </c>
      <c r="G22" s="44" t="s">
        <v>137</v>
      </c>
      <c r="H22" s="58" t="s">
        <v>211</v>
      </c>
    </row>
    <row r="23" spans="1:8" ht="102">
      <c r="A23" s="50" t="s">
        <v>125</v>
      </c>
      <c r="B23" s="61" t="s">
        <v>296</v>
      </c>
      <c r="C23" s="25" t="s">
        <v>122</v>
      </c>
      <c r="D23" s="22" t="s">
        <v>134</v>
      </c>
      <c r="E23" s="6" t="s">
        <v>418</v>
      </c>
      <c r="F23" s="1" t="s">
        <v>135</v>
      </c>
      <c r="G23" s="1" t="s">
        <v>138</v>
      </c>
      <c r="H23" s="96" t="s">
        <v>412</v>
      </c>
    </row>
    <row r="24" spans="1:8" ht="76.5">
      <c r="A24" s="100" t="s">
        <v>389</v>
      </c>
      <c r="B24" s="87" t="s">
        <v>391</v>
      </c>
      <c r="C24" s="25" t="s">
        <v>123</v>
      </c>
      <c r="D24" s="20" t="s">
        <v>121</v>
      </c>
      <c r="E24" s="6" t="s">
        <v>121</v>
      </c>
      <c r="F24" s="96" t="s">
        <v>141</v>
      </c>
      <c r="G24" s="97" t="s">
        <v>137</v>
      </c>
      <c r="H24" s="96" t="s">
        <v>412</v>
      </c>
    </row>
    <row r="25" spans="1:8" ht="12.75">
      <c r="A25" s="50"/>
      <c r="B25" s="275" t="s">
        <v>323</v>
      </c>
      <c r="C25" s="275"/>
      <c r="D25" s="275"/>
      <c r="E25" s="275"/>
      <c r="F25" s="275"/>
      <c r="G25" s="275"/>
      <c r="H25" s="275"/>
    </row>
    <row r="26" spans="1:8" ht="51">
      <c r="A26" s="50" t="s">
        <v>61</v>
      </c>
      <c r="B26" s="61" t="s">
        <v>244</v>
      </c>
      <c r="C26" s="67" t="s">
        <v>123</v>
      </c>
      <c r="D26" s="62" t="s">
        <v>121</v>
      </c>
      <c r="E26" s="62" t="s">
        <v>121</v>
      </c>
      <c r="F26" s="61" t="s">
        <v>283</v>
      </c>
      <c r="G26" s="44" t="s">
        <v>137</v>
      </c>
      <c r="H26" s="37" t="s">
        <v>153</v>
      </c>
    </row>
    <row r="27" spans="1:8" ht="89.25">
      <c r="A27" s="50" t="s">
        <v>62</v>
      </c>
      <c r="B27" s="61" t="s">
        <v>256</v>
      </c>
      <c r="C27" s="13" t="s">
        <v>123</v>
      </c>
      <c r="D27" s="62" t="s">
        <v>285</v>
      </c>
      <c r="E27" s="61" t="s">
        <v>286</v>
      </c>
      <c r="F27" s="12" t="s">
        <v>403</v>
      </c>
      <c r="G27" s="61" t="s">
        <v>287</v>
      </c>
      <c r="H27" s="37" t="s">
        <v>153</v>
      </c>
    </row>
    <row r="28" spans="1:8" ht="12.75">
      <c r="A28" s="50"/>
      <c r="B28" s="275" t="s">
        <v>326</v>
      </c>
      <c r="C28" s="275"/>
      <c r="D28" s="275"/>
      <c r="E28" s="275"/>
      <c r="F28" s="275"/>
      <c r="G28" s="275"/>
      <c r="H28" s="275"/>
    </row>
    <row r="29" spans="1:8" ht="63.75">
      <c r="A29" s="50" t="s">
        <v>339</v>
      </c>
      <c r="B29" s="61" t="s">
        <v>251</v>
      </c>
      <c r="C29" s="50" t="s">
        <v>273</v>
      </c>
      <c r="D29" s="44" t="s">
        <v>121</v>
      </c>
      <c r="E29" s="44" t="s">
        <v>121</v>
      </c>
      <c r="F29" s="37" t="s">
        <v>141</v>
      </c>
      <c r="G29" s="44" t="s">
        <v>137</v>
      </c>
      <c r="H29" s="96" t="s">
        <v>413</v>
      </c>
    </row>
    <row r="30" spans="1:8" ht="76.5">
      <c r="A30" s="72" t="s">
        <v>340</v>
      </c>
      <c r="B30" s="61" t="s">
        <v>252</v>
      </c>
      <c r="C30" s="50" t="s">
        <v>273</v>
      </c>
      <c r="D30" s="44" t="s">
        <v>121</v>
      </c>
      <c r="E30" s="44" t="s">
        <v>121</v>
      </c>
      <c r="F30" s="37" t="s">
        <v>141</v>
      </c>
      <c r="G30" s="44" t="s">
        <v>137</v>
      </c>
      <c r="H30" s="96" t="s">
        <v>414</v>
      </c>
    </row>
    <row r="31" spans="1:8" ht="38.25">
      <c r="A31" s="74" t="s">
        <v>341</v>
      </c>
      <c r="B31" s="37" t="s">
        <v>294</v>
      </c>
      <c r="C31" s="62" t="s">
        <v>288</v>
      </c>
      <c r="D31" s="44" t="s">
        <v>121</v>
      </c>
      <c r="E31" s="44" t="s">
        <v>121</v>
      </c>
      <c r="F31" s="37" t="s">
        <v>141</v>
      </c>
      <c r="G31" s="44" t="s">
        <v>137</v>
      </c>
      <c r="H31" s="96" t="s">
        <v>405</v>
      </c>
    </row>
    <row r="32" spans="1:8" ht="38.25">
      <c r="A32" s="22" t="s">
        <v>342</v>
      </c>
      <c r="B32" s="37" t="s">
        <v>293</v>
      </c>
      <c r="C32" s="62" t="s">
        <v>288</v>
      </c>
      <c r="D32" s="44" t="s">
        <v>121</v>
      </c>
      <c r="E32" s="44" t="s">
        <v>121</v>
      </c>
      <c r="F32" s="37" t="s">
        <v>141</v>
      </c>
      <c r="G32" s="44" t="s">
        <v>137</v>
      </c>
      <c r="H32" s="96" t="s">
        <v>405</v>
      </c>
    </row>
    <row r="33" spans="1:8" ht="127.5">
      <c r="A33" s="22" t="s">
        <v>343</v>
      </c>
      <c r="B33" s="37" t="s">
        <v>356</v>
      </c>
      <c r="C33" s="62" t="s">
        <v>122</v>
      </c>
      <c r="D33" s="62" t="s">
        <v>358</v>
      </c>
      <c r="E33" s="61" t="s">
        <v>357</v>
      </c>
      <c r="F33" s="12" t="s">
        <v>404</v>
      </c>
      <c r="G33" s="44" t="s">
        <v>137</v>
      </c>
      <c r="H33" s="96" t="s">
        <v>405</v>
      </c>
    </row>
    <row r="34" spans="1:8" ht="165.75">
      <c r="A34" s="22" t="s">
        <v>344</v>
      </c>
      <c r="B34" s="37" t="s">
        <v>253</v>
      </c>
      <c r="C34" s="62" t="s">
        <v>122</v>
      </c>
      <c r="D34" s="62" t="s">
        <v>289</v>
      </c>
      <c r="E34" s="61" t="s">
        <v>290</v>
      </c>
      <c r="F34" s="61" t="s">
        <v>406</v>
      </c>
      <c r="G34" s="44" t="s">
        <v>137</v>
      </c>
      <c r="H34" s="96" t="s">
        <v>388</v>
      </c>
    </row>
  </sheetData>
  <sheetProtection/>
  <mergeCells count="8">
    <mergeCell ref="A1:H1"/>
    <mergeCell ref="B9:F9"/>
    <mergeCell ref="B14:F14"/>
    <mergeCell ref="B28:H28"/>
    <mergeCell ref="B18:H18"/>
    <mergeCell ref="B25:H25"/>
    <mergeCell ref="A3:H3"/>
    <mergeCell ref="B5:H5"/>
  </mergeCells>
  <printOptions horizontalCentered="1"/>
  <pageMargins left="0.31496062992125984" right="0.31496062992125984" top="0.31496062992125984" bottom="0.15748031496062992" header="0.31496062992125984" footer="0.31496062992125984"/>
  <pageSetup fitToHeight="1" fitToWidth="1" horizontalDpi="600" verticalDpi="600" orientation="portrait" paperSize="9" scale="3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view="pageBreakPreview" zoomScale="115" zoomScaleNormal="115" zoomScaleSheetLayoutView="115" zoomScalePageLayoutView="0" workbookViewId="0" topLeftCell="A1">
      <selection activeCell="J15" sqref="J15:J20"/>
    </sheetView>
  </sheetViews>
  <sheetFormatPr defaultColWidth="9.140625" defaultRowHeight="15"/>
  <cols>
    <col min="1" max="1" width="7.140625" style="2" customWidth="1"/>
    <col min="2" max="2" width="44.421875" style="2" customWidth="1"/>
    <col min="3" max="3" width="11.28125" style="2" customWidth="1"/>
    <col min="4" max="4" width="12.28125" style="2" customWidth="1"/>
    <col min="5" max="5" width="13.140625" style="2" customWidth="1"/>
    <col min="6" max="6" width="13.421875" style="2" customWidth="1"/>
    <col min="7" max="7" width="12.8515625" style="2" customWidth="1"/>
    <col min="8" max="8" width="14.00390625" style="2" customWidth="1"/>
    <col min="9" max="9" width="32.28125" style="2" customWidth="1"/>
    <col min="10" max="16384" width="9.140625" style="2" customWidth="1"/>
  </cols>
  <sheetData>
    <row r="1" spans="1:9" ht="12.75">
      <c r="A1" s="232" t="s">
        <v>147</v>
      </c>
      <c r="B1" s="232"/>
      <c r="C1" s="232"/>
      <c r="D1" s="232"/>
      <c r="E1" s="232"/>
      <c r="F1" s="232"/>
      <c r="G1" s="232"/>
      <c r="H1" s="232"/>
      <c r="I1" s="232"/>
    </row>
    <row r="2" spans="1:10" ht="15" customHeight="1">
      <c r="A2" s="8"/>
      <c r="I2" s="3" t="s">
        <v>63</v>
      </c>
      <c r="J2" s="5"/>
    </row>
    <row r="3" spans="1:10" ht="12.75" customHeight="1">
      <c r="A3" s="239" t="s">
        <v>85</v>
      </c>
      <c r="B3" s="239"/>
      <c r="C3" s="239"/>
      <c r="D3" s="239"/>
      <c r="E3" s="239"/>
      <c r="F3" s="239"/>
      <c r="G3" s="239"/>
      <c r="H3" s="239"/>
      <c r="I3" s="239"/>
      <c r="J3" s="21"/>
    </row>
    <row r="4" spans="1:9" ht="28.5" customHeight="1">
      <c r="A4" s="261" t="s">
        <v>10</v>
      </c>
      <c r="B4" s="261" t="s">
        <v>64</v>
      </c>
      <c r="C4" s="263" t="s">
        <v>60</v>
      </c>
      <c r="D4" s="263"/>
      <c r="E4" s="263"/>
      <c r="F4" s="263"/>
      <c r="G4" s="263"/>
      <c r="H4" s="263"/>
      <c r="I4" s="270" t="s">
        <v>65</v>
      </c>
    </row>
    <row r="5" spans="1:9" ht="24.75" customHeight="1">
      <c r="A5" s="261"/>
      <c r="B5" s="261"/>
      <c r="C5" s="22" t="s">
        <v>4</v>
      </c>
      <c r="D5" s="22">
        <v>2021</v>
      </c>
      <c r="E5" s="22">
        <v>2022</v>
      </c>
      <c r="F5" s="22">
        <v>2023</v>
      </c>
      <c r="G5" s="22">
        <v>2024</v>
      </c>
      <c r="H5" s="22">
        <v>2025</v>
      </c>
      <c r="I5" s="270"/>
    </row>
    <row r="6" spans="1:9" ht="12.75">
      <c r="A6" s="11"/>
      <c r="B6" s="12"/>
      <c r="C6" s="26">
        <f aca="true" t="shared" si="0" ref="C6:C17">D6+E6+F6+G6+H6</f>
        <v>0</v>
      </c>
      <c r="D6" s="26">
        <f>D7+D8</f>
        <v>0</v>
      </c>
      <c r="E6" s="26">
        <f>E7+E8</f>
        <v>0</v>
      </c>
      <c r="F6" s="26">
        <f>F7+F8</f>
        <v>0</v>
      </c>
      <c r="G6" s="26">
        <f>G7+G8</f>
        <v>0</v>
      </c>
      <c r="H6" s="26">
        <f>H7+H8</f>
        <v>0</v>
      </c>
      <c r="I6" s="20"/>
    </row>
    <row r="7" spans="1:9" ht="12.75">
      <c r="A7" s="22"/>
      <c r="B7" s="20"/>
      <c r="C7" s="25">
        <f t="shared" si="0"/>
        <v>0</v>
      </c>
      <c r="D7" s="20"/>
      <c r="E7" s="20"/>
      <c r="F7" s="20"/>
      <c r="G7" s="20"/>
      <c r="H7" s="20"/>
      <c r="I7" s="20"/>
    </row>
    <row r="8" spans="1:9" ht="12.75">
      <c r="A8" s="22"/>
      <c r="B8" s="20"/>
      <c r="C8" s="25">
        <f t="shared" si="0"/>
        <v>0</v>
      </c>
      <c r="D8" s="20"/>
      <c r="E8" s="20"/>
      <c r="F8" s="20"/>
      <c r="G8" s="20"/>
      <c r="H8" s="20"/>
      <c r="I8" s="20"/>
    </row>
    <row r="9" spans="1:9" ht="12.75">
      <c r="A9" s="22"/>
      <c r="B9" s="12"/>
      <c r="C9" s="26">
        <f t="shared" si="0"/>
        <v>0</v>
      </c>
      <c r="D9" s="26">
        <f>D10+D11</f>
        <v>0</v>
      </c>
      <c r="E9" s="26">
        <f>E10+E11</f>
        <v>0</v>
      </c>
      <c r="F9" s="26">
        <f>F10+F11</f>
        <v>0</v>
      </c>
      <c r="G9" s="26">
        <f>G10+G11</f>
        <v>0</v>
      </c>
      <c r="H9" s="26">
        <f>H10+H11</f>
        <v>0</v>
      </c>
      <c r="I9" s="20"/>
    </row>
    <row r="10" spans="1:9" ht="12.75">
      <c r="A10" s="22"/>
      <c r="B10" s="20"/>
      <c r="C10" s="25">
        <f t="shared" si="0"/>
        <v>0</v>
      </c>
      <c r="D10" s="20"/>
      <c r="E10" s="20"/>
      <c r="F10" s="20"/>
      <c r="G10" s="20"/>
      <c r="H10" s="20"/>
      <c r="I10" s="20"/>
    </row>
    <row r="11" spans="1:9" ht="12.75">
      <c r="A11" s="22"/>
      <c r="B11" s="20"/>
      <c r="C11" s="25">
        <f t="shared" si="0"/>
        <v>0</v>
      </c>
      <c r="D11" s="20"/>
      <c r="E11" s="20"/>
      <c r="F11" s="20"/>
      <c r="G11" s="20"/>
      <c r="H11" s="20"/>
      <c r="I11" s="20"/>
    </row>
    <row r="12" spans="1:9" ht="12.75">
      <c r="A12" s="22"/>
      <c r="B12" s="12"/>
      <c r="C12" s="26">
        <f t="shared" si="0"/>
        <v>0</v>
      </c>
      <c r="D12" s="26">
        <f>D13+D14</f>
        <v>0</v>
      </c>
      <c r="E12" s="26">
        <f>E13+E14</f>
        <v>0</v>
      </c>
      <c r="F12" s="26">
        <f>F13+F14</f>
        <v>0</v>
      </c>
      <c r="G12" s="26">
        <f>G13+G14</f>
        <v>0</v>
      </c>
      <c r="H12" s="26">
        <f>H13+H14</f>
        <v>0</v>
      </c>
      <c r="I12" s="20"/>
    </row>
    <row r="13" spans="1:9" ht="12.75">
      <c r="A13" s="22"/>
      <c r="B13" s="20"/>
      <c r="C13" s="25">
        <f t="shared" si="0"/>
        <v>0</v>
      </c>
      <c r="D13" s="20"/>
      <c r="E13" s="20"/>
      <c r="F13" s="20"/>
      <c r="G13" s="20"/>
      <c r="H13" s="20"/>
      <c r="I13" s="20"/>
    </row>
    <row r="14" spans="1:9" ht="12.75">
      <c r="A14" s="22"/>
      <c r="B14" s="20"/>
      <c r="C14" s="25">
        <f t="shared" si="0"/>
        <v>0</v>
      </c>
      <c r="D14" s="20"/>
      <c r="E14" s="20"/>
      <c r="F14" s="20"/>
      <c r="G14" s="20"/>
      <c r="H14" s="20"/>
      <c r="I14" s="20"/>
    </row>
    <row r="15" spans="1:9" ht="12.75">
      <c r="A15" s="22"/>
      <c r="B15" s="12"/>
      <c r="C15" s="26">
        <f t="shared" si="0"/>
        <v>0</v>
      </c>
      <c r="D15" s="26">
        <f>D16+D17</f>
        <v>0</v>
      </c>
      <c r="E15" s="26">
        <f>E16+E17</f>
        <v>0</v>
      </c>
      <c r="F15" s="26">
        <f>F16+F17</f>
        <v>0</v>
      </c>
      <c r="G15" s="26">
        <f>G16+G17</f>
        <v>0</v>
      </c>
      <c r="H15" s="26">
        <f>H16+H17</f>
        <v>0</v>
      </c>
      <c r="I15" s="20"/>
    </row>
    <row r="16" spans="1:9" ht="12.75">
      <c r="A16" s="22"/>
      <c r="B16" s="20"/>
      <c r="C16" s="25">
        <f t="shared" si="0"/>
        <v>0</v>
      </c>
      <c r="D16" s="20"/>
      <c r="E16" s="20"/>
      <c r="F16" s="20"/>
      <c r="G16" s="20"/>
      <c r="H16" s="20"/>
      <c r="I16" s="20"/>
    </row>
    <row r="17" spans="1:9" ht="12.75">
      <c r="A17" s="22"/>
      <c r="B17" s="20"/>
      <c r="C17" s="25">
        <f t="shared" si="0"/>
        <v>0</v>
      </c>
      <c r="D17" s="20"/>
      <c r="E17" s="20"/>
      <c r="F17" s="20"/>
      <c r="G17" s="20"/>
      <c r="H17" s="20"/>
      <c r="I17" s="20"/>
    </row>
  </sheetData>
  <sheetProtection/>
  <mergeCells count="6">
    <mergeCell ref="A1:I1"/>
    <mergeCell ref="I4:I5"/>
    <mergeCell ref="A3:I3"/>
    <mergeCell ref="A4:A5"/>
    <mergeCell ref="B4:B5"/>
    <mergeCell ref="C4:H4"/>
  </mergeCells>
  <printOptions horizontalCentered="1"/>
  <pageMargins left="0.31496062992125984" right="0.31496062992125984" top="0.31496062992125984" bottom="0.15748031496062992" header="0.31496062992125984" footer="0.31496062992125984"/>
  <pageSetup fitToHeight="1" fitToWidth="1" horizontalDpi="600" verticalDpi="600" orientation="landscape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G8"/>
  <sheetViews>
    <sheetView view="pageBreakPreview" zoomScale="115" zoomScaleNormal="115" zoomScaleSheetLayoutView="115" zoomScalePageLayoutView="0" workbookViewId="0" topLeftCell="A4">
      <selection activeCell="J15" sqref="J15:J20"/>
    </sheetView>
  </sheetViews>
  <sheetFormatPr defaultColWidth="9.140625" defaultRowHeight="15"/>
  <cols>
    <col min="1" max="1" width="7.140625" style="2" customWidth="1"/>
    <col min="2" max="2" width="33.421875" style="2" customWidth="1"/>
    <col min="3" max="3" width="23.7109375" style="2" customWidth="1"/>
    <col min="4" max="4" width="31.57421875" style="2" customWidth="1"/>
    <col min="5" max="5" width="24.57421875" style="2" customWidth="1"/>
    <col min="6" max="6" width="24.8515625" style="2" customWidth="1"/>
    <col min="7" max="16384" width="9.140625" style="2" customWidth="1"/>
  </cols>
  <sheetData>
    <row r="1" spans="1:6" ht="12.75">
      <c r="A1" s="277" t="s">
        <v>148</v>
      </c>
      <c r="B1" s="277"/>
      <c r="C1" s="277"/>
      <c r="D1" s="277"/>
      <c r="E1" s="277"/>
      <c r="F1" s="277"/>
    </row>
    <row r="2" spans="1:7" ht="15" customHeight="1">
      <c r="A2" s="42"/>
      <c r="B2" s="42"/>
      <c r="C2" s="42"/>
      <c r="D2" s="42"/>
      <c r="E2" s="42"/>
      <c r="F2" s="43" t="s">
        <v>66</v>
      </c>
      <c r="G2" s="5"/>
    </row>
    <row r="3" spans="1:7" ht="12.75" customHeight="1">
      <c r="A3" s="278" t="s">
        <v>81</v>
      </c>
      <c r="B3" s="278"/>
      <c r="C3" s="278"/>
      <c r="D3" s="278"/>
      <c r="E3" s="278"/>
      <c r="F3" s="278"/>
      <c r="G3" s="21"/>
    </row>
    <row r="4" spans="1:6" ht="42.75" customHeight="1">
      <c r="A4" s="13" t="s">
        <v>10</v>
      </c>
      <c r="B4" s="13" t="s">
        <v>67</v>
      </c>
      <c r="C4" s="37" t="s">
        <v>68</v>
      </c>
      <c r="D4" s="37" t="s">
        <v>69</v>
      </c>
      <c r="E4" s="37" t="s">
        <v>70</v>
      </c>
      <c r="F4" s="37" t="s">
        <v>71</v>
      </c>
    </row>
    <row r="5" spans="1:6" ht="198" customHeight="1">
      <c r="A5" s="44">
        <v>1</v>
      </c>
      <c r="B5" s="45" t="s">
        <v>223</v>
      </c>
      <c r="C5" s="46" t="s">
        <v>221</v>
      </c>
      <c r="D5" s="45" t="s">
        <v>222</v>
      </c>
      <c r="E5" s="46" t="s">
        <v>224</v>
      </c>
      <c r="F5" s="46" t="s">
        <v>270</v>
      </c>
    </row>
    <row r="6" spans="1:6" ht="165.75">
      <c r="A6" s="47">
        <v>2</v>
      </c>
      <c r="B6" s="45" t="s">
        <v>225</v>
      </c>
      <c r="C6" s="46" t="s">
        <v>226</v>
      </c>
      <c r="D6" s="45" t="s">
        <v>227</v>
      </c>
      <c r="E6" s="46" t="s">
        <v>228</v>
      </c>
      <c r="F6" s="46" t="s">
        <v>270</v>
      </c>
    </row>
    <row r="7" spans="1:6" ht="124.5" customHeight="1">
      <c r="A7" s="44">
        <v>3</v>
      </c>
      <c r="B7" s="37" t="s">
        <v>229</v>
      </c>
      <c r="C7" s="37" t="s">
        <v>230</v>
      </c>
      <c r="D7" s="37" t="s">
        <v>232</v>
      </c>
      <c r="E7" s="37" t="s">
        <v>231</v>
      </c>
      <c r="F7" s="46" t="s">
        <v>270</v>
      </c>
    </row>
    <row r="8" spans="1:6" s="5" customFormat="1" ht="123.75" customHeight="1">
      <c r="A8" s="37">
        <v>4</v>
      </c>
      <c r="B8" s="37" t="s">
        <v>233</v>
      </c>
      <c r="C8" s="37" t="s">
        <v>234</v>
      </c>
      <c r="D8" s="37" t="s">
        <v>235</v>
      </c>
      <c r="E8" s="37" t="s">
        <v>236</v>
      </c>
      <c r="F8" s="46" t="s">
        <v>270</v>
      </c>
    </row>
  </sheetData>
  <sheetProtection/>
  <mergeCells count="2">
    <mergeCell ref="A1:F1"/>
    <mergeCell ref="A3:F3"/>
  </mergeCells>
  <printOptions horizontalCentered="1"/>
  <pageMargins left="0.31496062992125984" right="0.31496062992125984" top="0.31496062992125984" bottom="0.15748031496062992" header="0.31496062992125984" footer="0.31496062992125984"/>
  <pageSetup fitToHeight="1" fitToWidth="1" horizontalDpi="600" verticalDpi="600" orientation="landscape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P446"/>
  <sheetViews>
    <sheetView tabSelected="1" view="pageBreakPreview" zoomScale="80" zoomScaleNormal="70" zoomScaleSheetLayoutView="80" zoomScalePageLayoutView="0" workbookViewId="0" topLeftCell="A1">
      <pane xSplit="4" ySplit="8" topLeftCell="E411" activePane="bottomRight" state="frozen"/>
      <selection pane="topLeft" activeCell="A1" sqref="A1"/>
      <selection pane="topRight" activeCell="E1" sqref="E1"/>
      <selection pane="bottomLeft" activeCell="A6" sqref="A6"/>
      <selection pane="bottomRight" activeCell="K439" sqref="K438:K439"/>
    </sheetView>
  </sheetViews>
  <sheetFormatPr defaultColWidth="9.140625" defaultRowHeight="15"/>
  <cols>
    <col min="1" max="1" width="8.57421875" style="104" customWidth="1"/>
    <col min="2" max="2" width="43.7109375" style="104" customWidth="1"/>
    <col min="3" max="3" width="20.140625" style="104" customWidth="1"/>
    <col min="4" max="4" width="13.28125" style="104" customWidth="1"/>
    <col min="5" max="5" width="26.28125" style="103" customWidth="1"/>
    <col min="6" max="6" width="20.421875" style="103" customWidth="1"/>
    <col min="7" max="7" width="18.28125" style="103" customWidth="1"/>
    <col min="8" max="8" width="22.140625" style="103" customWidth="1"/>
    <col min="9" max="9" width="19.28125" style="103" customWidth="1"/>
    <col min="10" max="10" width="61.7109375" style="104" customWidth="1"/>
    <col min="11" max="11" width="41.57421875" style="104" customWidth="1"/>
    <col min="12" max="16" width="17.28125" style="184" customWidth="1"/>
    <col min="17" max="16384" width="9.140625" style="104" customWidth="1"/>
  </cols>
  <sheetData>
    <row r="1" spans="1:11" ht="15.75">
      <c r="A1" s="328" t="s">
        <v>422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</row>
    <row r="2" spans="1:11" ht="15.75">
      <c r="A2" s="187"/>
      <c r="B2" s="187"/>
      <c r="C2" s="187"/>
      <c r="D2" s="187"/>
      <c r="E2" s="187"/>
      <c r="F2" s="187"/>
      <c r="G2" s="187"/>
      <c r="H2" s="187"/>
      <c r="I2" s="187"/>
      <c r="J2" s="329" t="s">
        <v>423</v>
      </c>
      <c r="K2" s="329"/>
    </row>
    <row r="3" spans="1:11" ht="15.75" customHeight="1">
      <c r="A3" s="187"/>
      <c r="B3" s="187"/>
      <c r="C3" s="187"/>
      <c r="D3" s="187"/>
      <c r="E3" s="187"/>
      <c r="F3" s="187"/>
      <c r="G3" s="187"/>
      <c r="H3" s="187"/>
      <c r="I3" s="187"/>
      <c r="J3" s="337" t="s">
        <v>509</v>
      </c>
      <c r="K3" s="337"/>
    </row>
    <row r="4" spans="1:11" ht="15.75">
      <c r="A4" s="70"/>
      <c r="B4" s="188"/>
      <c r="C4" s="51"/>
      <c r="D4" s="51"/>
      <c r="E4" s="189"/>
      <c r="F4" s="189"/>
      <c r="G4" s="189"/>
      <c r="H4" s="189"/>
      <c r="J4" s="329" t="s">
        <v>517</v>
      </c>
      <c r="K4" s="329"/>
    </row>
    <row r="5" spans="1:11" ht="15.75">
      <c r="A5" s="330" t="s">
        <v>12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</row>
    <row r="6" spans="1:11" ht="15.75" customHeight="1">
      <c r="A6" s="331" t="s">
        <v>10</v>
      </c>
      <c r="B6" s="331" t="s">
        <v>13</v>
      </c>
      <c r="C6" s="333" t="s">
        <v>14</v>
      </c>
      <c r="D6" s="240" t="s">
        <v>15</v>
      </c>
      <c r="E6" s="240"/>
      <c r="F6" s="240"/>
      <c r="G6" s="240"/>
      <c r="H6" s="240"/>
      <c r="I6" s="240"/>
      <c r="J6" s="335" t="s">
        <v>17</v>
      </c>
      <c r="K6" s="335" t="s">
        <v>18</v>
      </c>
    </row>
    <row r="7" spans="1:11" ht="33.75" customHeight="1">
      <c r="A7" s="332"/>
      <c r="B7" s="332"/>
      <c r="C7" s="334"/>
      <c r="D7" s="17" t="s">
        <v>16</v>
      </c>
      <c r="E7" s="190" t="s">
        <v>4</v>
      </c>
      <c r="F7" s="190" t="s">
        <v>0</v>
      </c>
      <c r="G7" s="190" t="s">
        <v>1</v>
      </c>
      <c r="H7" s="190" t="s">
        <v>2</v>
      </c>
      <c r="I7" s="190" t="s">
        <v>3</v>
      </c>
      <c r="J7" s="336"/>
      <c r="K7" s="336"/>
    </row>
    <row r="8" spans="1:16" ht="25.5" customHeight="1">
      <c r="A8" s="338"/>
      <c r="B8" s="341" t="s">
        <v>298</v>
      </c>
      <c r="C8" s="344" t="s">
        <v>19</v>
      </c>
      <c r="D8" s="191" t="s">
        <v>4</v>
      </c>
      <c r="E8" s="192">
        <f>E9+E10+E11+E12+E13</f>
        <v>11286743833.499998</v>
      </c>
      <c r="F8" s="192">
        <f>F9+F10+F11+F12+F13</f>
        <v>6032548095.699999</v>
      </c>
      <c r="G8" s="192">
        <f>G9+G10+G11+G12+G13</f>
        <v>372163585.87</v>
      </c>
      <c r="H8" s="192">
        <f>H9+H10+H11+H12+H13</f>
        <v>4333892930.73</v>
      </c>
      <c r="I8" s="192">
        <f>I9+I10+I11+I12+I13</f>
        <v>548139221.2</v>
      </c>
      <c r="J8" s="264"/>
      <c r="K8" s="264" t="s">
        <v>305</v>
      </c>
      <c r="L8" s="184">
        <v>11286743833.499998</v>
      </c>
      <c r="M8" s="184">
        <v>6032548095.699999</v>
      </c>
      <c r="N8" s="184">
        <v>372163585.87</v>
      </c>
      <c r="O8" s="184">
        <v>4333892930.73</v>
      </c>
      <c r="P8" s="184">
        <v>548139221.2</v>
      </c>
    </row>
    <row r="9" spans="1:16" ht="25.5" customHeight="1">
      <c r="A9" s="339"/>
      <c r="B9" s="342"/>
      <c r="C9" s="345"/>
      <c r="D9" s="75">
        <v>2021</v>
      </c>
      <c r="E9" s="192">
        <f>F9+G9+H9+I9</f>
        <v>2180589606.3599997</v>
      </c>
      <c r="F9" s="192">
        <f aca="true" t="shared" si="0" ref="F9:I13">F15+F81+F147+F291+F351</f>
        <v>1131028651.03</v>
      </c>
      <c r="G9" s="192">
        <f t="shared" si="0"/>
        <v>97163015.02</v>
      </c>
      <c r="H9" s="192">
        <f t="shared" si="0"/>
        <v>842830249.1099999</v>
      </c>
      <c r="I9" s="192">
        <f t="shared" si="0"/>
        <v>109567691.2</v>
      </c>
      <c r="J9" s="265"/>
      <c r="K9" s="265"/>
      <c r="L9" s="184">
        <v>2180589606.3599997</v>
      </c>
      <c r="M9" s="184">
        <v>1131028651.03</v>
      </c>
      <c r="N9" s="184">
        <v>97163015.02</v>
      </c>
      <c r="O9" s="184">
        <v>842830249.1099999</v>
      </c>
      <c r="P9" s="184">
        <v>109567691.2</v>
      </c>
    </row>
    <row r="10" spans="1:16" ht="25.5" customHeight="1">
      <c r="A10" s="339"/>
      <c r="B10" s="342"/>
      <c r="C10" s="345"/>
      <c r="D10" s="75">
        <v>2022</v>
      </c>
      <c r="E10" s="192">
        <f>F10+G10+H10+I10</f>
        <v>2316251318.78</v>
      </c>
      <c r="F10" s="192">
        <f t="shared" si="0"/>
        <v>1264440499.05</v>
      </c>
      <c r="G10" s="192">
        <f t="shared" si="0"/>
        <v>67732769.45</v>
      </c>
      <c r="H10" s="192">
        <f t="shared" si="0"/>
        <v>874482860.2800001</v>
      </c>
      <c r="I10" s="192">
        <f t="shared" si="0"/>
        <v>109595190</v>
      </c>
      <c r="J10" s="265"/>
      <c r="K10" s="265"/>
      <c r="L10" s="184">
        <v>2316251318.78</v>
      </c>
      <c r="M10" s="184">
        <v>1264440499.05</v>
      </c>
      <c r="N10" s="184">
        <v>67732769.45</v>
      </c>
      <c r="O10" s="184">
        <v>874482860.2800001</v>
      </c>
      <c r="P10" s="184">
        <v>109595190</v>
      </c>
    </row>
    <row r="11" spans="1:16" ht="25.5" customHeight="1">
      <c r="A11" s="339"/>
      <c r="B11" s="342"/>
      <c r="C11" s="345"/>
      <c r="D11" s="75">
        <v>2023</v>
      </c>
      <c r="E11" s="192">
        <f>F11+G11+H11+I11</f>
        <v>2256390601.24</v>
      </c>
      <c r="F11" s="192">
        <f t="shared" si="0"/>
        <v>1201459317.1599998</v>
      </c>
      <c r="G11" s="192">
        <f t="shared" si="0"/>
        <v>73174880.68</v>
      </c>
      <c r="H11" s="192">
        <f t="shared" si="0"/>
        <v>872097623.4</v>
      </c>
      <c r="I11" s="192">
        <f t="shared" si="0"/>
        <v>109658780</v>
      </c>
      <c r="J11" s="265"/>
      <c r="K11" s="265"/>
      <c r="L11" s="184">
        <v>2256390601.24</v>
      </c>
      <c r="M11" s="184">
        <v>1201459317.1599998</v>
      </c>
      <c r="N11" s="184">
        <v>73174880.68</v>
      </c>
      <c r="O11" s="184">
        <v>872097623.4</v>
      </c>
      <c r="P11" s="184">
        <v>109658780</v>
      </c>
    </row>
    <row r="12" spans="1:16" ht="25.5" customHeight="1">
      <c r="A12" s="339"/>
      <c r="B12" s="342"/>
      <c r="C12" s="345"/>
      <c r="D12" s="75">
        <v>2024</v>
      </c>
      <c r="E12" s="192">
        <f>F12+G12+H12+I12</f>
        <v>2272293013.39</v>
      </c>
      <c r="F12" s="192">
        <f t="shared" si="0"/>
        <v>1219463365.3999999</v>
      </c>
      <c r="G12" s="192">
        <f t="shared" si="0"/>
        <v>67593574.72</v>
      </c>
      <c r="H12" s="192">
        <f t="shared" si="0"/>
        <v>875577293.27</v>
      </c>
      <c r="I12" s="192">
        <f t="shared" si="0"/>
        <v>109658780</v>
      </c>
      <c r="J12" s="265"/>
      <c r="K12" s="265"/>
      <c r="L12" s="184">
        <v>2272293013.39</v>
      </c>
      <c r="M12" s="184">
        <v>1219463365.3999999</v>
      </c>
      <c r="N12" s="184">
        <v>67593574.72</v>
      </c>
      <c r="O12" s="184">
        <v>875577293.27</v>
      </c>
      <c r="P12" s="184">
        <v>109658780</v>
      </c>
    </row>
    <row r="13" spans="1:16" ht="25.5" customHeight="1">
      <c r="A13" s="340"/>
      <c r="B13" s="343"/>
      <c r="C13" s="346"/>
      <c r="D13" s="75">
        <v>2025</v>
      </c>
      <c r="E13" s="192">
        <f>F13+G13+H13+I13</f>
        <v>2261219293.73</v>
      </c>
      <c r="F13" s="192">
        <f t="shared" si="0"/>
        <v>1216156263.06</v>
      </c>
      <c r="G13" s="192">
        <f t="shared" si="0"/>
        <v>66499346</v>
      </c>
      <c r="H13" s="192">
        <f t="shared" si="0"/>
        <v>868904904.6700001</v>
      </c>
      <c r="I13" s="192">
        <f t="shared" si="0"/>
        <v>109658780</v>
      </c>
      <c r="J13" s="266"/>
      <c r="K13" s="266"/>
      <c r="L13" s="184">
        <v>2261219293.73</v>
      </c>
      <c r="M13" s="184">
        <v>1216156263.06</v>
      </c>
      <c r="N13" s="184">
        <v>66499346</v>
      </c>
      <c r="O13" s="184">
        <v>868904904.6700001</v>
      </c>
      <c r="P13" s="184">
        <v>109658780</v>
      </c>
    </row>
    <row r="14" spans="1:16" ht="32.25" customHeight="1">
      <c r="A14" s="319" t="s">
        <v>20</v>
      </c>
      <c r="B14" s="322" t="s">
        <v>304</v>
      </c>
      <c r="C14" s="325" t="s">
        <v>19</v>
      </c>
      <c r="D14" s="193" t="s">
        <v>4</v>
      </c>
      <c r="E14" s="194">
        <f>E15+E16+E17+E18+E19</f>
        <v>4370816940.82</v>
      </c>
      <c r="F14" s="194">
        <f>F15+F16+F17+F18+F19</f>
        <v>2663945539.7400002</v>
      </c>
      <c r="G14" s="194">
        <f>G15+G16+G17+G18+G19</f>
        <v>0</v>
      </c>
      <c r="H14" s="194">
        <f>H15+H16+H17+H18+H19</f>
        <v>1399248893.5</v>
      </c>
      <c r="I14" s="194">
        <f>I15+I16+I17+I18+I19</f>
        <v>307622507.58</v>
      </c>
      <c r="J14" s="316" t="s">
        <v>513</v>
      </c>
      <c r="K14" s="264" t="s">
        <v>209</v>
      </c>
      <c r="L14" s="184">
        <v>4370816940.82</v>
      </c>
      <c r="M14" s="184">
        <v>2663945539.7400002</v>
      </c>
      <c r="N14" s="184">
        <v>0</v>
      </c>
      <c r="O14" s="184">
        <v>1399248893.5</v>
      </c>
      <c r="P14" s="184">
        <v>307622507.58</v>
      </c>
    </row>
    <row r="15" spans="1:16" ht="32.25" customHeight="1">
      <c r="A15" s="320"/>
      <c r="B15" s="323"/>
      <c r="C15" s="326"/>
      <c r="D15" s="195">
        <v>2021</v>
      </c>
      <c r="E15" s="196">
        <f>F15+G15+H15+I15</f>
        <v>841266959.07</v>
      </c>
      <c r="F15" s="196">
        <f>F21+F57</f>
        <v>517214190.56</v>
      </c>
      <c r="G15" s="196">
        <f aca="true" t="shared" si="1" ref="F15:I19">G21+G57</f>
        <v>0</v>
      </c>
      <c r="H15" s="196">
        <f t="shared" si="1"/>
        <v>263698860.93</v>
      </c>
      <c r="I15" s="196">
        <f t="shared" si="1"/>
        <v>60353907.58</v>
      </c>
      <c r="J15" s="317"/>
      <c r="K15" s="265"/>
      <c r="L15" s="184">
        <v>841266959.07</v>
      </c>
      <c r="M15" s="184">
        <v>517214190.56</v>
      </c>
      <c r="N15" s="184">
        <v>0</v>
      </c>
      <c r="O15" s="184">
        <v>263698860.93</v>
      </c>
      <c r="P15" s="184">
        <v>60353907.58</v>
      </c>
    </row>
    <row r="16" spans="1:16" ht="32.25" customHeight="1">
      <c r="A16" s="320"/>
      <c r="B16" s="323"/>
      <c r="C16" s="326"/>
      <c r="D16" s="195">
        <v>2022</v>
      </c>
      <c r="E16" s="196">
        <f>F16+G16+H16+I16</f>
        <v>872304056.36</v>
      </c>
      <c r="F16" s="196">
        <f t="shared" si="1"/>
        <v>533193607.96999997</v>
      </c>
      <c r="G16" s="196">
        <f t="shared" si="1"/>
        <v>0</v>
      </c>
      <c r="H16" s="196">
        <f t="shared" si="1"/>
        <v>277293298.39000005</v>
      </c>
      <c r="I16" s="196">
        <f t="shared" si="1"/>
        <v>61817150</v>
      </c>
      <c r="J16" s="317"/>
      <c r="K16" s="265"/>
      <c r="L16" s="184">
        <v>872304056.36</v>
      </c>
      <c r="M16" s="184">
        <v>533193607.96999997</v>
      </c>
      <c r="N16" s="184">
        <v>0</v>
      </c>
      <c r="O16" s="184">
        <v>277293298.39000005</v>
      </c>
      <c r="P16" s="184">
        <v>61817150</v>
      </c>
    </row>
    <row r="17" spans="1:16" ht="32.25" customHeight="1">
      <c r="A17" s="320"/>
      <c r="B17" s="323"/>
      <c r="C17" s="326"/>
      <c r="D17" s="195">
        <v>2023</v>
      </c>
      <c r="E17" s="196">
        <f>F17+G17+H17+I17</f>
        <v>880690236.0699999</v>
      </c>
      <c r="F17" s="196">
        <f t="shared" si="1"/>
        <v>530486047.07</v>
      </c>
      <c r="G17" s="196">
        <f t="shared" si="1"/>
        <v>0</v>
      </c>
      <c r="H17" s="196">
        <f t="shared" si="1"/>
        <v>288387039</v>
      </c>
      <c r="I17" s="196">
        <f t="shared" si="1"/>
        <v>61817150</v>
      </c>
      <c r="J17" s="317"/>
      <c r="K17" s="265"/>
      <c r="L17" s="184">
        <v>880690236.0699999</v>
      </c>
      <c r="M17" s="184">
        <v>530486047.07</v>
      </c>
      <c r="N17" s="184">
        <v>0</v>
      </c>
      <c r="O17" s="184">
        <v>288387039</v>
      </c>
      <c r="P17" s="184">
        <v>61817150</v>
      </c>
    </row>
    <row r="18" spans="1:16" ht="32.25" customHeight="1">
      <c r="A18" s="320"/>
      <c r="B18" s="323"/>
      <c r="C18" s="326"/>
      <c r="D18" s="195">
        <v>2024</v>
      </c>
      <c r="E18" s="196">
        <f>F18+G18+H18+I18</f>
        <v>888277844.6600001</v>
      </c>
      <c r="F18" s="196">
        <f t="shared" si="1"/>
        <v>541525847.07</v>
      </c>
      <c r="G18" s="196">
        <f t="shared" si="1"/>
        <v>0</v>
      </c>
      <c r="H18" s="196">
        <f t="shared" si="1"/>
        <v>284934847.59000003</v>
      </c>
      <c r="I18" s="196">
        <f t="shared" si="1"/>
        <v>61817150</v>
      </c>
      <c r="J18" s="317"/>
      <c r="K18" s="265"/>
      <c r="L18" s="184">
        <v>888277844.6600001</v>
      </c>
      <c r="M18" s="184">
        <v>541525847.07</v>
      </c>
      <c r="N18" s="184">
        <v>0</v>
      </c>
      <c r="O18" s="184">
        <v>284934847.59000003</v>
      </c>
      <c r="P18" s="184">
        <v>61817150</v>
      </c>
    </row>
    <row r="19" spans="1:16" ht="32.25" customHeight="1">
      <c r="A19" s="321"/>
      <c r="B19" s="324"/>
      <c r="C19" s="327"/>
      <c r="D19" s="195">
        <v>2025</v>
      </c>
      <c r="E19" s="196">
        <f>F19+G19+H19+I19</f>
        <v>888277844.6600001</v>
      </c>
      <c r="F19" s="196">
        <f t="shared" si="1"/>
        <v>541525847.07</v>
      </c>
      <c r="G19" s="196">
        <f t="shared" si="1"/>
        <v>0</v>
      </c>
      <c r="H19" s="196">
        <f t="shared" si="1"/>
        <v>284934847.59000003</v>
      </c>
      <c r="I19" s="196">
        <f t="shared" si="1"/>
        <v>61817150</v>
      </c>
      <c r="J19" s="318"/>
      <c r="K19" s="266"/>
      <c r="L19" s="184">
        <v>888277844.6600001</v>
      </c>
      <c r="M19" s="184">
        <v>541525847.07</v>
      </c>
      <c r="N19" s="184">
        <v>0</v>
      </c>
      <c r="O19" s="184">
        <v>284934847.59000003</v>
      </c>
      <c r="P19" s="184">
        <v>61817150</v>
      </c>
    </row>
    <row r="20" spans="1:11" ht="15.75" customHeight="1">
      <c r="A20" s="313" t="s">
        <v>21</v>
      </c>
      <c r="B20" s="287" t="s">
        <v>331</v>
      </c>
      <c r="C20" s="290" t="s">
        <v>19</v>
      </c>
      <c r="D20" s="197" t="s">
        <v>4</v>
      </c>
      <c r="E20" s="198">
        <f>E21+E22+E23+E24+E25</f>
        <v>4356698573.309999</v>
      </c>
      <c r="F20" s="198">
        <f>F21+F22+F23+F24+F25</f>
        <v>2652070445.3300004</v>
      </c>
      <c r="G20" s="198">
        <f>G21+G22+G23+G24+G25</f>
        <v>0</v>
      </c>
      <c r="H20" s="198">
        <f>H21+H22+H23+H24+H25</f>
        <v>1397005620.4</v>
      </c>
      <c r="I20" s="198">
        <f>I21+I22+I23+I24+I25</f>
        <v>307622507.58</v>
      </c>
      <c r="J20" s="316" t="s">
        <v>349</v>
      </c>
      <c r="K20" s="264" t="s">
        <v>209</v>
      </c>
    </row>
    <row r="21" spans="1:11" ht="15.75">
      <c r="A21" s="314"/>
      <c r="B21" s="288"/>
      <c r="C21" s="291"/>
      <c r="D21" s="199">
        <v>2021</v>
      </c>
      <c r="E21" s="200">
        <f>F21+G21+H21+I21</f>
        <v>837973603.5600001</v>
      </c>
      <c r="F21" s="200">
        <f>F27+F33+F39+F45+F51</f>
        <v>515622857.05</v>
      </c>
      <c r="G21" s="200">
        <f>G27+G33+G39+G45+G51</f>
        <v>0</v>
      </c>
      <c r="H21" s="200">
        <f>H27+H33+H39+H45+H51</f>
        <v>261996838.93</v>
      </c>
      <c r="I21" s="200">
        <f>I27+I33+I39+I45+I51</f>
        <v>60353907.58</v>
      </c>
      <c r="J21" s="317"/>
      <c r="K21" s="265"/>
    </row>
    <row r="22" spans="1:11" ht="15.75">
      <c r="A22" s="314"/>
      <c r="B22" s="288"/>
      <c r="C22" s="291"/>
      <c r="D22" s="199">
        <v>2022</v>
      </c>
      <c r="E22" s="200">
        <f>F22+G22+H22+I22</f>
        <v>861479044.36</v>
      </c>
      <c r="F22" s="200">
        <f>F28+F34+F40+F46+F52</f>
        <v>522909847.07</v>
      </c>
      <c r="G22" s="200">
        <f aca="true" t="shared" si="2" ref="F22:I25">G28+G34+G40+G46+G52</f>
        <v>0</v>
      </c>
      <c r="H22" s="200">
        <f t="shared" si="2"/>
        <v>276752047.29</v>
      </c>
      <c r="I22" s="200">
        <f t="shared" si="2"/>
        <v>61817150</v>
      </c>
      <c r="J22" s="317"/>
      <c r="K22" s="265"/>
    </row>
    <row r="23" spans="1:11" ht="15.75">
      <c r="A23" s="314"/>
      <c r="B23" s="288"/>
      <c r="C23" s="291"/>
      <c r="D23" s="199">
        <v>2023</v>
      </c>
      <c r="E23" s="200">
        <f>F23+G23+H23+I23</f>
        <v>880690236.0699999</v>
      </c>
      <c r="F23" s="200">
        <f t="shared" si="2"/>
        <v>530486047.07</v>
      </c>
      <c r="G23" s="200">
        <f t="shared" si="2"/>
        <v>0</v>
      </c>
      <c r="H23" s="200">
        <f t="shared" si="2"/>
        <v>288387039</v>
      </c>
      <c r="I23" s="200">
        <f t="shared" si="2"/>
        <v>61817150</v>
      </c>
      <c r="J23" s="317"/>
      <c r="K23" s="265"/>
    </row>
    <row r="24" spans="1:11" ht="42" customHeight="1">
      <c r="A24" s="314"/>
      <c r="B24" s="288"/>
      <c r="C24" s="291"/>
      <c r="D24" s="199">
        <v>2024</v>
      </c>
      <c r="E24" s="200">
        <f>F24+G24+H24+I24</f>
        <v>888277844.6600001</v>
      </c>
      <c r="F24" s="200">
        <f t="shared" si="2"/>
        <v>541525847.07</v>
      </c>
      <c r="G24" s="200">
        <f t="shared" si="2"/>
        <v>0</v>
      </c>
      <c r="H24" s="200">
        <f t="shared" si="2"/>
        <v>284934847.59000003</v>
      </c>
      <c r="I24" s="200">
        <f t="shared" si="2"/>
        <v>61817150</v>
      </c>
      <c r="J24" s="317"/>
      <c r="K24" s="265"/>
    </row>
    <row r="25" spans="1:11" ht="72.75" customHeight="1">
      <c r="A25" s="315"/>
      <c r="B25" s="289"/>
      <c r="C25" s="292"/>
      <c r="D25" s="199">
        <v>2025</v>
      </c>
      <c r="E25" s="200">
        <f>F25+G25+H25+I25</f>
        <v>888277844.6600001</v>
      </c>
      <c r="F25" s="200">
        <f t="shared" si="2"/>
        <v>541525847.07</v>
      </c>
      <c r="G25" s="200">
        <f t="shared" si="2"/>
        <v>0</v>
      </c>
      <c r="H25" s="200">
        <f t="shared" si="2"/>
        <v>284934847.59000003</v>
      </c>
      <c r="I25" s="200">
        <f t="shared" si="2"/>
        <v>61817150</v>
      </c>
      <c r="J25" s="318"/>
      <c r="K25" s="266"/>
    </row>
    <row r="26" spans="1:11" ht="15.75" customHeight="1">
      <c r="A26" s="310" t="s">
        <v>88</v>
      </c>
      <c r="B26" s="293" t="s">
        <v>162</v>
      </c>
      <c r="C26" s="283" t="s">
        <v>19</v>
      </c>
      <c r="D26" s="201" t="s">
        <v>4</v>
      </c>
      <c r="E26" s="202">
        <f>E27+E28+E29+E30+E31</f>
        <v>2484283290</v>
      </c>
      <c r="F26" s="78">
        <v>2484283290</v>
      </c>
      <c r="G26" s="78">
        <v>0</v>
      </c>
      <c r="H26" s="78">
        <v>0</v>
      </c>
      <c r="I26" s="78">
        <v>0</v>
      </c>
      <c r="J26" s="264" t="s">
        <v>121</v>
      </c>
      <c r="K26" s="264"/>
    </row>
    <row r="27" spans="1:11" ht="15.75">
      <c r="A27" s="311"/>
      <c r="B27" s="294"/>
      <c r="C27" s="284"/>
      <c r="D27" s="186">
        <v>2021</v>
      </c>
      <c r="E27" s="77">
        <f>F27+G27+H27+I27</f>
        <v>483886690</v>
      </c>
      <c r="F27" s="77">
        <v>483886690</v>
      </c>
      <c r="G27" s="77">
        <v>0</v>
      </c>
      <c r="H27" s="77">
        <v>0</v>
      </c>
      <c r="I27" s="77">
        <v>0</v>
      </c>
      <c r="J27" s="265"/>
      <c r="K27" s="265"/>
    </row>
    <row r="28" spans="1:11" ht="15.75">
      <c r="A28" s="311"/>
      <c r="B28" s="294"/>
      <c r="C28" s="284"/>
      <c r="D28" s="186">
        <v>2022</v>
      </c>
      <c r="E28" s="77">
        <f>F28+G28+H28+I28</f>
        <v>488897100</v>
      </c>
      <c r="F28" s="77">
        <v>488897100</v>
      </c>
      <c r="G28" s="77">
        <v>0</v>
      </c>
      <c r="H28" s="77">
        <v>0</v>
      </c>
      <c r="I28" s="77">
        <v>0</v>
      </c>
      <c r="J28" s="265"/>
      <c r="K28" s="265"/>
    </row>
    <row r="29" spans="1:11" ht="15.75">
      <c r="A29" s="311"/>
      <c r="B29" s="294"/>
      <c r="C29" s="284"/>
      <c r="D29" s="186">
        <v>2023</v>
      </c>
      <c r="E29" s="77">
        <f>F29+G29+H29+I29</f>
        <v>496473300</v>
      </c>
      <c r="F29" s="77">
        <v>496473300</v>
      </c>
      <c r="G29" s="77">
        <v>0</v>
      </c>
      <c r="H29" s="77">
        <v>0</v>
      </c>
      <c r="I29" s="77">
        <v>0</v>
      </c>
      <c r="J29" s="265"/>
      <c r="K29" s="265"/>
    </row>
    <row r="30" spans="1:11" ht="27.75" customHeight="1">
      <c r="A30" s="311"/>
      <c r="B30" s="294"/>
      <c r="C30" s="284"/>
      <c r="D30" s="186">
        <v>2024</v>
      </c>
      <c r="E30" s="77">
        <f>F30+G30+H30+I30</f>
        <v>507513100</v>
      </c>
      <c r="F30" s="77">
        <v>507513100</v>
      </c>
      <c r="G30" s="77">
        <v>0</v>
      </c>
      <c r="H30" s="77">
        <v>0</v>
      </c>
      <c r="I30" s="77">
        <v>0</v>
      </c>
      <c r="J30" s="265"/>
      <c r="K30" s="265"/>
    </row>
    <row r="31" spans="1:11" ht="40.5" customHeight="1">
      <c r="A31" s="312"/>
      <c r="B31" s="295"/>
      <c r="C31" s="285"/>
      <c r="D31" s="186">
        <v>2025</v>
      </c>
      <c r="E31" s="77">
        <f>F31+G31+H31+I31</f>
        <v>507513100</v>
      </c>
      <c r="F31" s="77">
        <v>507513100</v>
      </c>
      <c r="G31" s="77">
        <v>0</v>
      </c>
      <c r="H31" s="77">
        <v>0</v>
      </c>
      <c r="I31" s="77">
        <v>0</v>
      </c>
      <c r="J31" s="266"/>
      <c r="K31" s="266"/>
    </row>
    <row r="32" spans="1:11" ht="15.75" customHeight="1">
      <c r="A32" s="310" t="s">
        <v>163</v>
      </c>
      <c r="B32" s="293" t="s">
        <v>165</v>
      </c>
      <c r="C32" s="283" t="s">
        <v>19</v>
      </c>
      <c r="D32" s="201" t="s">
        <v>4</v>
      </c>
      <c r="E32" s="202">
        <f>E33+E34+E35+E36+E37</f>
        <v>1664911372.58</v>
      </c>
      <c r="F32" s="78">
        <v>0</v>
      </c>
      <c r="G32" s="78">
        <v>0</v>
      </c>
      <c r="H32" s="78">
        <v>1357288865</v>
      </c>
      <c r="I32" s="78">
        <v>307622507.58</v>
      </c>
      <c r="J32" s="264" t="s">
        <v>121</v>
      </c>
      <c r="K32" s="264"/>
    </row>
    <row r="33" spans="1:11" ht="15.75">
      <c r="A33" s="311"/>
      <c r="B33" s="294"/>
      <c r="C33" s="284"/>
      <c r="D33" s="186">
        <v>2021</v>
      </c>
      <c r="E33" s="203">
        <f>F33+G33+H33+I33</f>
        <v>314797053.27</v>
      </c>
      <c r="F33" s="77">
        <v>0</v>
      </c>
      <c r="G33" s="77">
        <v>0</v>
      </c>
      <c r="H33" s="77">
        <v>254443145.69</v>
      </c>
      <c r="I33" s="77">
        <v>60353907.58</v>
      </c>
      <c r="J33" s="265"/>
      <c r="K33" s="265"/>
    </row>
    <row r="34" spans="1:11" ht="15.75">
      <c r="A34" s="311"/>
      <c r="B34" s="294"/>
      <c r="C34" s="284"/>
      <c r="D34" s="186">
        <v>2022</v>
      </c>
      <c r="E34" s="203">
        <f>F34+G34+H34+I34</f>
        <v>330528431.75</v>
      </c>
      <c r="F34" s="77">
        <v>0</v>
      </c>
      <c r="G34" s="77">
        <v>0</v>
      </c>
      <c r="H34" s="77">
        <v>268711281.75</v>
      </c>
      <c r="I34" s="77">
        <v>61817150</v>
      </c>
      <c r="J34" s="265"/>
      <c r="K34" s="265"/>
    </row>
    <row r="35" spans="1:11" ht="15.75">
      <c r="A35" s="311"/>
      <c r="B35" s="294"/>
      <c r="C35" s="284"/>
      <c r="D35" s="186">
        <v>2023</v>
      </c>
      <c r="E35" s="203">
        <f>F35+G35+H35+I35</f>
        <v>342163423.46</v>
      </c>
      <c r="F35" s="77">
        <v>0</v>
      </c>
      <c r="G35" s="77">
        <v>0</v>
      </c>
      <c r="H35" s="77">
        <v>280346273.46</v>
      </c>
      <c r="I35" s="77">
        <v>61817150</v>
      </c>
      <c r="J35" s="265"/>
      <c r="K35" s="265"/>
    </row>
    <row r="36" spans="1:11" ht="15.75">
      <c r="A36" s="311"/>
      <c r="B36" s="294"/>
      <c r="C36" s="284"/>
      <c r="D36" s="186">
        <v>2024</v>
      </c>
      <c r="E36" s="203">
        <f>F36+G36+H36+I36</f>
        <v>338711232.05</v>
      </c>
      <c r="F36" s="77"/>
      <c r="G36" s="77"/>
      <c r="H36" s="77">
        <v>276894082.05</v>
      </c>
      <c r="I36" s="77">
        <v>61817150</v>
      </c>
      <c r="J36" s="265"/>
      <c r="K36" s="265"/>
    </row>
    <row r="37" spans="1:11" ht="15.75">
      <c r="A37" s="312"/>
      <c r="B37" s="295"/>
      <c r="C37" s="285"/>
      <c r="D37" s="186">
        <v>2025</v>
      </c>
      <c r="E37" s="203">
        <f>F37+G37+H37+I37</f>
        <v>338711232.05</v>
      </c>
      <c r="F37" s="77"/>
      <c r="G37" s="77"/>
      <c r="H37" s="77">
        <v>276894082.05</v>
      </c>
      <c r="I37" s="77">
        <v>61817150</v>
      </c>
      <c r="J37" s="266"/>
      <c r="K37" s="266"/>
    </row>
    <row r="38" spans="1:11" ht="15.75" customHeight="1">
      <c r="A38" s="310" t="s">
        <v>164</v>
      </c>
      <c r="B38" s="293" t="s">
        <v>166</v>
      </c>
      <c r="C38" s="283" t="s">
        <v>19</v>
      </c>
      <c r="D38" s="201" t="s">
        <v>4</v>
      </c>
      <c r="E38" s="202">
        <f>E39+E40+E41+E42+E43</f>
        <v>2308900</v>
      </c>
      <c r="F38" s="78">
        <v>2308900</v>
      </c>
      <c r="G38" s="78">
        <v>0</v>
      </c>
      <c r="H38" s="78">
        <v>0</v>
      </c>
      <c r="I38" s="78">
        <v>0</v>
      </c>
      <c r="J38" s="264" t="s">
        <v>121</v>
      </c>
      <c r="K38" s="264"/>
    </row>
    <row r="39" spans="1:11" ht="15.75">
      <c r="A39" s="311"/>
      <c r="B39" s="294"/>
      <c r="C39" s="284"/>
      <c r="D39" s="186">
        <v>2021</v>
      </c>
      <c r="E39" s="203">
        <f>F39+G39+H39+I39</f>
        <v>434900</v>
      </c>
      <c r="F39" s="77">
        <v>434900</v>
      </c>
      <c r="G39" s="77">
        <v>0</v>
      </c>
      <c r="H39" s="77">
        <v>0</v>
      </c>
      <c r="I39" s="77">
        <v>0</v>
      </c>
      <c r="J39" s="265"/>
      <c r="K39" s="265"/>
    </row>
    <row r="40" spans="1:11" ht="15.75">
      <c r="A40" s="311"/>
      <c r="B40" s="294"/>
      <c r="C40" s="284"/>
      <c r="D40" s="186">
        <v>2022</v>
      </c>
      <c r="E40" s="203">
        <f>F40+G40+H40+I40</f>
        <v>468500</v>
      </c>
      <c r="F40" s="77">
        <v>468500</v>
      </c>
      <c r="G40" s="77">
        <v>0</v>
      </c>
      <c r="H40" s="77">
        <v>0</v>
      </c>
      <c r="I40" s="77">
        <v>0</v>
      </c>
      <c r="J40" s="265"/>
      <c r="K40" s="265"/>
    </row>
    <row r="41" spans="1:11" ht="15.75">
      <c r="A41" s="311"/>
      <c r="B41" s="294"/>
      <c r="C41" s="284"/>
      <c r="D41" s="186">
        <v>2023</v>
      </c>
      <c r="E41" s="203">
        <f>F41+G41+H41+I41</f>
        <v>468500</v>
      </c>
      <c r="F41" s="77">
        <v>468500</v>
      </c>
      <c r="G41" s="77">
        <v>0</v>
      </c>
      <c r="H41" s="77">
        <v>0</v>
      </c>
      <c r="I41" s="77">
        <v>0</v>
      </c>
      <c r="J41" s="265"/>
      <c r="K41" s="265"/>
    </row>
    <row r="42" spans="1:11" ht="15.75">
      <c r="A42" s="311"/>
      <c r="B42" s="294"/>
      <c r="C42" s="284"/>
      <c r="D42" s="186">
        <v>2024</v>
      </c>
      <c r="E42" s="203">
        <f>F42+G42+H42+I42</f>
        <v>468500</v>
      </c>
      <c r="F42" s="77">
        <v>468500</v>
      </c>
      <c r="G42" s="77"/>
      <c r="H42" s="77"/>
      <c r="I42" s="77"/>
      <c r="J42" s="265"/>
      <c r="K42" s="265"/>
    </row>
    <row r="43" spans="1:11" ht="15.75">
      <c r="A43" s="312"/>
      <c r="B43" s="295"/>
      <c r="C43" s="285"/>
      <c r="D43" s="186">
        <v>2025</v>
      </c>
      <c r="E43" s="203">
        <f>F43+G43+H43+I43</f>
        <v>468500</v>
      </c>
      <c r="F43" s="77">
        <v>468500</v>
      </c>
      <c r="G43" s="77"/>
      <c r="H43" s="77"/>
      <c r="I43" s="77"/>
      <c r="J43" s="266"/>
      <c r="K43" s="266"/>
    </row>
    <row r="44" spans="1:11" ht="15.75" customHeight="1">
      <c r="A44" s="310" t="s">
        <v>307</v>
      </c>
      <c r="B44" s="293" t="s">
        <v>306</v>
      </c>
      <c r="C44" s="283" t="s">
        <v>19</v>
      </c>
      <c r="D44" s="201" t="s">
        <v>4</v>
      </c>
      <c r="E44" s="202">
        <f>E45+E46+E47+E48+E49</f>
        <v>92357000</v>
      </c>
      <c r="F44" s="78">
        <v>92357000</v>
      </c>
      <c r="G44" s="78">
        <v>0</v>
      </c>
      <c r="H44" s="78">
        <v>0</v>
      </c>
      <c r="I44" s="78">
        <v>0</v>
      </c>
      <c r="J44" s="264" t="s">
        <v>121</v>
      </c>
      <c r="K44" s="264"/>
    </row>
    <row r="45" spans="1:11" ht="15.75">
      <c r="A45" s="311"/>
      <c r="B45" s="294"/>
      <c r="C45" s="284"/>
      <c r="D45" s="186">
        <v>2021</v>
      </c>
      <c r="E45" s="203">
        <f>F45+G45+H45+I45</f>
        <v>17394600</v>
      </c>
      <c r="F45" s="77">
        <v>17394600</v>
      </c>
      <c r="G45" s="77">
        <v>0</v>
      </c>
      <c r="H45" s="77">
        <v>0</v>
      </c>
      <c r="I45" s="77">
        <v>0</v>
      </c>
      <c r="J45" s="265"/>
      <c r="K45" s="265"/>
    </row>
    <row r="46" spans="1:11" ht="15.75">
      <c r="A46" s="311"/>
      <c r="B46" s="294"/>
      <c r="C46" s="284"/>
      <c r="D46" s="186">
        <v>2022</v>
      </c>
      <c r="E46" s="203">
        <f>F46+G46+H46+I46</f>
        <v>18740600</v>
      </c>
      <c r="F46" s="77">
        <v>18740600</v>
      </c>
      <c r="G46" s="77">
        <v>0</v>
      </c>
      <c r="H46" s="77">
        <v>0</v>
      </c>
      <c r="I46" s="77">
        <v>0</v>
      </c>
      <c r="J46" s="265"/>
      <c r="K46" s="265"/>
    </row>
    <row r="47" spans="1:11" ht="15.75">
      <c r="A47" s="311"/>
      <c r="B47" s="294"/>
      <c r="C47" s="284"/>
      <c r="D47" s="186">
        <v>2023</v>
      </c>
      <c r="E47" s="203">
        <f>F47+G47+H47+I47</f>
        <v>18740600</v>
      </c>
      <c r="F47" s="77">
        <v>18740600</v>
      </c>
      <c r="G47" s="77">
        <v>0</v>
      </c>
      <c r="H47" s="77">
        <v>0</v>
      </c>
      <c r="I47" s="77">
        <v>0</v>
      </c>
      <c r="J47" s="265"/>
      <c r="K47" s="265"/>
    </row>
    <row r="48" spans="1:11" ht="15.75">
      <c r="A48" s="311"/>
      <c r="B48" s="294"/>
      <c r="C48" s="284"/>
      <c r="D48" s="186">
        <v>2024</v>
      </c>
      <c r="E48" s="203">
        <f>F48+G48+H48+I48</f>
        <v>18740600</v>
      </c>
      <c r="F48" s="77">
        <v>18740600</v>
      </c>
      <c r="G48" s="77"/>
      <c r="H48" s="77"/>
      <c r="I48" s="77"/>
      <c r="J48" s="265"/>
      <c r="K48" s="265"/>
    </row>
    <row r="49" spans="1:11" ht="15.75">
      <c r="A49" s="312"/>
      <c r="B49" s="295"/>
      <c r="C49" s="285"/>
      <c r="D49" s="186">
        <v>2025</v>
      </c>
      <c r="E49" s="203">
        <f>F49+G49+H49+I49</f>
        <v>18740600</v>
      </c>
      <c r="F49" s="77">
        <v>18740600</v>
      </c>
      <c r="G49" s="77"/>
      <c r="H49" s="77"/>
      <c r="I49" s="77"/>
      <c r="J49" s="266"/>
      <c r="K49" s="266"/>
    </row>
    <row r="50" spans="1:11" ht="15.75" customHeight="1">
      <c r="A50" s="310" t="s">
        <v>309</v>
      </c>
      <c r="B50" s="293" t="s">
        <v>308</v>
      </c>
      <c r="C50" s="283" t="s">
        <v>19</v>
      </c>
      <c r="D50" s="201" t="s">
        <v>4</v>
      </c>
      <c r="E50" s="202">
        <f>E51+E52+E53+E54+E55</f>
        <v>112838010.72999999</v>
      </c>
      <c r="F50" s="78">
        <v>73121255.33</v>
      </c>
      <c r="G50" s="78">
        <v>0</v>
      </c>
      <c r="H50" s="78">
        <v>39716755.4</v>
      </c>
      <c r="I50" s="78">
        <v>0</v>
      </c>
      <c r="J50" s="264"/>
      <c r="K50" s="264"/>
    </row>
    <row r="51" spans="1:11" ht="15.75">
      <c r="A51" s="311"/>
      <c r="B51" s="294"/>
      <c r="C51" s="284"/>
      <c r="D51" s="186">
        <v>2021</v>
      </c>
      <c r="E51" s="203">
        <f>F51+G51+H51+I51</f>
        <v>21460360.29</v>
      </c>
      <c r="F51" s="77">
        <v>13906667.05</v>
      </c>
      <c r="G51" s="77">
        <v>0</v>
      </c>
      <c r="H51" s="77">
        <v>7553693.24</v>
      </c>
      <c r="I51" s="77">
        <v>0</v>
      </c>
      <c r="J51" s="265"/>
      <c r="K51" s="265"/>
    </row>
    <row r="52" spans="1:11" ht="15.75">
      <c r="A52" s="311"/>
      <c r="B52" s="294"/>
      <c r="C52" s="284"/>
      <c r="D52" s="186">
        <v>2022</v>
      </c>
      <c r="E52" s="203">
        <f>F52+G52+H52+I52</f>
        <v>22844412.61</v>
      </c>
      <c r="F52" s="77">
        <v>14803647.07</v>
      </c>
      <c r="G52" s="77">
        <v>0</v>
      </c>
      <c r="H52" s="77">
        <v>8040765.54</v>
      </c>
      <c r="I52" s="77">
        <v>0</v>
      </c>
      <c r="J52" s="265"/>
      <c r="K52" s="265"/>
    </row>
    <row r="53" spans="1:11" ht="15.75">
      <c r="A53" s="311"/>
      <c r="B53" s="294"/>
      <c r="C53" s="284"/>
      <c r="D53" s="186">
        <v>2023</v>
      </c>
      <c r="E53" s="203">
        <f>F53+G53+H53+I53</f>
        <v>22844412.61</v>
      </c>
      <c r="F53" s="77">
        <v>14803647.07</v>
      </c>
      <c r="G53" s="77">
        <v>0</v>
      </c>
      <c r="H53" s="77">
        <v>8040765.54</v>
      </c>
      <c r="I53" s="77">
        <v>0</v>
      </c>
      <c r="J53" s="265"/>
      <c r="K53" s="265"/>
    </row>
    <row r="54" spans="1:11" ht="18.75" customHeight="1">
      <c r="A54" s="311"/>
      <c r="B54" s="294"/>
      <c r="C54" s="284"/>
      <c r="D54" s="186">
        <v>2024</v>
      </c>
      <c r="E54" s="203">
        <f>F54+G54+H54+I54</f>
        <v>22844412.61</v>
      </c>
      <c r="F54" s="77">
        <v>14803647.07</v>
      </c>
      <c r="G54" s="77"/>
      <c r="H54" s="77">
        <v>8040765.54</v>
      </c>
      <c r="I54" s="77"/>
      <c r="J54" s="265"/>
      <c r="K54" s="265"/>
    </row>
    <row r="55" spans="1:11" ht="35.25" customHeight="1">
      <c r="A55" s="312"/>
      <c r="B55" s="295"/>
      <c r="C55" s="285"/>
      <c r="D55" s="186">
        <v>2025</v>
      </c>
      <c r="E55" s="203">
        <f>F55+G55+H55+I55</f>
        <v>22844412.61</v>
      </c>
      <c r="F55" s="77">
        <v>14803647.07</v>
      </c>
      <c r="G55" s="77"/>
      <c r="H55" s="77">
        <v>8040765.54</v>
      </c>
      <c r="I55" s="77"/>
      <c r="J55" s="266"/>
      <c r="K55" s="266"/>
    </row>
    <row r="56" spans="1:11" ht="15.75" customHeight="1">
      <c r="A56" s="313" t="s">
        <v>118</v>
      </c>
      <c r="B56" s="287" t="s">
        <v>208</v>
      </c>
      <c r="C56" s="290" t="s">
        <v>19</v>
      </c>
      <c r="D56" s="197" t="s">
        <v>4</v>
      </c>
      <c r="E56" s="198">
        <f>E57+E58+E59+E60+E61</f>
        <v>14118367.51</v>
      </c>
      <c r="F56" s="198">
        <f>F57+F58+F59+F60+F61</f>
        <v>11875094.41</v>
      </c>
      <c r="G56" s="198">
        <f>G57+G58+G59+G60+G61</f>
        <v>0</v>
      </c>
      <c r="H56" s="198">
        <f>H57+H58+H59+H60+H61</f>
        <v>2243273.1</v>
      </c>
      <c r="I56" s="198">
        <f>I57+I58+I59+I60+I61</f>
        <v>0</v>
      </c>
      <c r="J56" s="264" t="s">
        <v>310</v>
      </c>
      <c r="K56" s="264" t="s">
        <v>218</v>
      </c>
    </row>
    <row r="57" spans="1:11" ht="15.75">
      <c r="A57" s="314"/>
      <c r="B57" s="288"/>
      <c r="C57" s="291"/>
      <c r="D57" s="199">
        <v>2021</v>
      </c>
      <c r="E57" s="200">
        <f>E63+E69+E75</f>
        <v>3293355.51</v>
      </c>
      <c r="F57" s="200">
        <f>F63+F69+F75</f>
        <v>1591333.51</v>
      </c>
      <c r="G57" s="200">
        <f>G63+G69+G75</f>
        <v>0</v>
      </c>
      <c r="H57" s="200">
        <f>H63+H69+H75</f>
        <v>1702022</v>
      </c>
      <c r="I57" s="200">
        <f>I63+I69+I75</f>
        <v>0</v>
      </c>
      <c r="J57" s="265"/>
      <c r="K57" s="265"/>
    </row>
    <row r="58" spans="1:11" ht="15.75">
      <c r="A58" s="314"/>
      <c r="B58" s="288"/>
      <c r="C58" s="291"/>
      <c r="D58" s="199">
        <v>2022</v>
      </c>
      <c r="E58" s="200">
        <f aca="true" t="shared" si="3" ref="E58:I61">E64+E70+E76</f>
        <v>10825012</v>
      </c>
      <c r="F58" s="200">
        <f t="shared" si="3"/>
        <v>10283760.9</v>
      </c>
      <c r="G58" s="200">
        <f t="shared" si="3"/>
        <v>0</v>
      </c>
      <c r="H58" s="200">
        <f t="shared" si="3"/>
        <v>541251.1</v>
      </c>
      <c r="I58" s="200">
        <f t="shared" si="3"/>
        <v>0</v>
      </c>
      <c r="J58" s="265"/>
      <c r="K58" s="265"/>
    </row>
    <row r="59" spans="1:11" ht="15.75">
      <c r="A59" s="314"/>
      <c r="B59" s="288"/>
      <c r="C59" s="291"/>
      <c r="D59" s="199">
        <v>2023</v>
      </c>
      <c r="E59" s="200">
        <f t="shared" si="3"/>
        <v>0</v>
      </c>
      <c r="F59" s="200">
        <f t="shared" si="3"/>
        <v>0</v>
      </c>
      <c r="G59" s="200">
        <f t="shared" si="3"/>
        <v>0</v>
      </c>
      <c r="H59" s="200">
        <f t="shared" si="3"/>
        <v>0</v>
      </c>
      <c r="I59" s="200">
        <f t="shared" si="3"/>
        <v>0</v>
      </c>
      <c r="J59" s="265"/>
      <c r="K59" s="265"/>
    </row>
    <row r="60" spans="1:11" ht="15.75">
      <c r="A60" s="314"/>
      <c r="B60" s="288"/>
      <c r="C60" s="291"/>
      <c r="D60" s="199">
        <v>2024</v>
      </c>
      <c r="E60" s="200">
        <f t="shared" si="3"/>
        <v>0</v>
      </c>
      <c r="F60" s="200">
        <f t="shared" si="3"/>
        <v>0</v>
      </c>
      <c r="G60" s="200">
        <f t="shared" si="3"/>
        <v>0</v>
      </c>
      <c r="H60" s="200">
        <f t="shared" si="3"/>
        <v>0</v>
      </c>
      <c r="I60" s="200">
        <f t="shared" si="3"/>
        <v>0</v>
      </c>
      <c r="J60" s="265"/>
      <c r="K60" s="265"/>
    </row>
    <row r="61" spans="1:11" ht="15.75">
      <c r="A61" s="315"/>
      <c r="B61" s="289"/>
      <c r="C61" s="292"/>
      <c r="D61" s="199">
        <v>2025</v>
      </c>
      <c r="E61" s="200">
        <f t="shared" si="3"/>
        <v>0</v>
      </c>
      <c r="F61" s="200">
        <f t="shared" si="3"/>
        <v>0</v>
      </c>
      <c r="G61" s="200">
        <f t="shared" si="3"/>
        <v>0</v>
      </c>
      <c r="H61" s="200">
        <f t="shared" si="3"/>
        <v>0</v>
      </c>
      <c r="I61" s="200">
        <f t="shared" si="3"/>
        <v>0</v>
      </c>
      <c r="J61" s="266"/>
      <c r="K61" s="266"/>
    </row>
    <row r="62" spans="1:11" ht="15.75" customHeight="1">
      <c r="A62" s="310" t="s">
        <v>119</v>
      </c>
      <c r="B62" s="293" t="s">
        <v>168</v>
      </c>
      <c r="C62" s="283" t="s">
        <v>19</v>
      </c>
      <c r="D62" s="201" t="s">
        <v>4</v>
      </c>
      <c r="E62" s="202">
        <f>E63+E64+E65+E66+E67</f>
        <v>650000</v>
      </c>
      <c r="F62" s="78">
        <v>617500</v>
      </c>
      <c r="G62" s="78">
        <v>0</v>
      </c>
      <c r="H62" s="78">
        <v>32500</v>
      </c>
      <c r="I62" s="78">
        <v>0</v>
      </c>
      <c r="J62" s="264" t="s">
        <v>246</v>
      </c>
      <c r="K62" s="264"/>
    </row>
    <row r="63" spans="1:11" ht="15.75">
      <c r="A63" s="311"/>
      <c r="B63" s="294"/>
      <c r="C63" s="284"/>
      <c r="D63" s="186">
        <v>2021</v>
      </c>
      <c r="E63" s="203">
        <f>F63+G63+H63+I63</f>
        <v>0</v>
      </c>
      <c r="F63" s="77">
        <v>0</v>
      </c>
      <c r="G63" s="77">
        <v>0</v>
      </c>
      <c r="H63" s="77">
        <v>0</v>
      </c>
      <c r="I63" s="77">
        <v>0</v>
      </c>
      <c r="J63" s="265"/>
      <c r="K63" s="265"/>
    </row>
    <row r="64" spans="1:11" ht="15.75">
      <c r="A64" s="311"/>
      <c r="B64" s="294"/>
      <c r="C64" s="284"/>
      <c r="D64" s="186">
        <v>2022</v>
      </c>
      <c r="E64" s="203">
        <f>F64+G64+H64+I64</f>
        <v>650000</v>
      </c>
      <c r="F64" s="77">
        <v>617500</v>
      </c>
      <c r="G64" s="77">
        <v>0</v>
      </c>
      <c r="H64" s="77">
        <v>32500</v>
      </c>
      <c r="I64" s="77">
        <v>0</v>
      </c>
      <c r="J64" s="265"/>
      <c r="K64" s="265"/>
    </row>
    <row r="65" spans="1:11" ht="15.75">
      <c r="A65" s="311"/>
      <c r="B65" s="294"/>
      <c r="C65" s="284"/>
      <c r="D65" s="186">
        <v>2023</v>
      </c>
      <c r="E65" s="203">
        <f>F65+G65+H65+I65</f>
        <v>0</v>
      </c>
      <c r="F65" s="77">
        <v>0</v>
      </c>
      <c r="G65" s="77">
        <v>0</v>
      </c>
      <c r="H65" s="77">
        <v>0</v>
      </c>
      <c r="I65" s="77">
        <v>0</v>
      </c>
      <c r="J65" s="265"/>
      <c r="K65" s="265"/>
    </row>
    <row r="66" spans="1:11" ht="15.75">
      <c r="A66" s="311"/>
      <c r="B66" s="294"/>
      <c r="C66" s="284"/>
      <c r="D66" s="186">
        <v>2024</v>
      </c>
      <c r="E66" s="203">
        <f>F66+G66+H66+I66</f>
        <v>0</v>
      </c>
      <c r="F66" s="77">
        <v>0</v>
      </c>
      <c r="G66" s="77">
        <v>0</v>
      </c>
      <c r="H66" s="77">
        <v>0</v>
      </c>
      <c r="I66" s="77">
        <v>0</v>
      </c>
      <c r="J66" s="265"/>
      <c r="K66" s="265"/>
    </row>
    <row r="67" spans="1:11" ht="15.75">
      <c r="A67" s="312"/>
      <c r="B67" s="295"/>
      <c r="C67" s="285"/>
      <c r="D67" s="186">
        <v>2025</v>
      </c>
      <c r="E67" s="203">
        <f>F67+G67+H67+I67</f>
        <v>0</v>
      </c>
      <c r="F67" s="77">
        <v>0</v>
      </c>
      <c r="G67" s="77">
        <v>0</v>
      </c>
      <c r="H67" s="77">
        <v>0</v>
      </c>
      <c r="I67" s="77">
        <v>0</v>
      </c>
      <c r="J67" s="266"/>
      <c r="K67" s="266"/>
    </row>
    <row r="68" spans="1:11" ht="15.75" customHeight="1">
      <c r="A68" s="310" t="s">
        <v>120</v>
      </c>
      <c r="B68" s="293" t="s">
        <v>169</v>
      </c>
      <c r="C68" s="283" t="s">
        <v>19</v>
      </c>
      <c r="D68" s="201" t="s">
        <v>4</v>
      </c>
      <c r="E68" s="202">
        <f>E69+E70+E71+E72+E73</f>
        <v>3293355.51</v>
      </c>
      <c r="F68" s="78">
        <v>1591333.51</v>
      </c>
      <c r="G68" s="78">
        <v>0</v>
      </c>
      <c r="H68" s="78">
        <v>1702022</v>
      </c>
      <c r="I68" s="78">
        <v>0</v>
      </c>
      <c r="J68" s="264" t="s">
        <v>248</v>
      </c>
      <c r="K68" s="264"/>
    </row>
    <row r="69" spans="1:11" ht="15.75">
      <c r="A69" s="311"/>
      <c r="B69" s="294"/>
      <c r="C69" s="284"/>
      <c r="D69" s="186">
        <v>2021</v>
      </c>
      <c r="E69" s="203">
        <f>F69+G69+H69+I69</f>
        <v>3293355.51</v>
      </c>
      <c r="F69" s="77">
        <v>1591333.51</v>
      </c>
      <c r="G69" s="77">
        <v>0</v>
      </c>
      <c r="H69" s="77">
        <v>1702022</v>
      </c>
      <c r="I69" s="77">
        <v>0</v>
      </c>
      <c r="J69" s="265"/>
      <c r="K69" s="265"/>
    </row>
    <row r="70" spans="1:11" ht="15.75">
      <c r="A70" s="311"/>
      <c r="B70" s="294"/>
      <c r="C70" s="284"/>
      <c r="D70" s="186">
        <v>2022</v>
      </c>
      <c r="E70" s="203">
        <f>F70+G70+H70+I70</f>
        <v>0</v>
      </c>
      <c r="F70" s="77">
        <v>0</v>
      </c>
      <c r="G70" s="77">
        <v>0</v>
      </c>
      <c r="H70" s="77">
        <v>0</v>
      </c>
      <c r="I70" s="77">
        <v>0</v>
      </c>
      <c r="J70" s="265"/>
      <c r="K70" s="265"/>
    </row>
    <row r="71" spans="1:11" ht="15.75">
      <c r="A71" s="311"/>
      <c r="B71" s="294"/>
      <c r="C71" s="284"/>
      <c r="D71" s="186">
        <v>2023</v>
      </c>
      <c r="E71" s="203">
        <f>F71+G71+H71+I71</f>
        <v>0</v>
      </c>
      <c r="F71" s="77">
        <v>0</v>
      </c>
      <c r="G71" s="77">
        <v>0</v>
      </c>
      <c r="H71" s="77">
        <v>0</v>
      </c>
      <c r="I71" s="77">
        <v>0</v>
      </c>
      <c r="J71" s="265"/>
      <c r="K71" s="265"/>
    </row>
    <row r="72" spans="1:11" ht="15.75">
      <c r="A72" s="311"/>
      <c r="B72" s="294"/>
      <c r="C72" s="284"/>
      <c r="D72" s="186">
        <v>2024</v>
      </c>
      <c r="E72" s="203">
        <f>F72+G72+H72+I72</f>
        <v>0</v>
      </c>
      <c r="F72" s="77">
        <v>0</v>
      </c>
      <c r="G72" s="77">
        <v>0</v>
      </c>
      <c r="H72" s="77">
        <v>0</v>
      </c>
      <c r="I72" s="77">
        <v>0</v>
      </c>
      <c r="J72" s="265"/>
      <c r="K72" s="265"/>
    </row>
    <row r="73" spans="1:11" ht="15.75">
      <c r="A73" s="312"/>
      <c r="B73" s="295"/>
      <c r="C73" s="285"/>
      <c r="D73" s="186">
        <v>2025</v>
      </c>
      <c r="E73" s="203">
        <f>F73+G73+H73+I73</f>
        <v>0</v>
      </c>
      <c r="F73" s="77">
        <v>0</v>
      </c>
      <c r="G73" s="77">
        <v>0</v>
      </c>
      <c r="H73" s="77">
        <v>0</v>
      </c>
      <c r="I73" s="77">
        <v>0</v>
      </c>
      <c r="J73" s="266"/>
      <c r="K73" s="266"/>
    </row>
    <row r="74" spans="1:11" ht="15.75" customHeight="1">
      <c r="A74" s="310" t="s">
        <v>167</v>
      </c>
      <c r="B74" s="293" t="s">
        <v>170</v>
      </c>
      <c r="C74" s="283" t="s">
        <v>19</v>
      </c>
      <c r="D74" s="201" t="s">
        <v>4</v>
      </c>
      <c r="E74" s="202">
        <f>E75+E76+E77+E78+E79</f>
        <v>10175012</v>
      </c>
      <c r="F74" s="78">
        <v>9666260.9</v>
      </c>
      <c r="G74" s="78">
        <v>0</v>
      </c>
      <c r="H74" s="78">
        <v>508751.1</v>
      </c>
      <c r="I74" s="78">
        <v>0</v>
      </c>
      <c r="J74" s="264" t="s">
        <v>249</v>
      </c>
      <c r="K74" s="264"/>
    </row>
    <row r="75" spans="1:11" ht="15.75">
      <c r="A75" s="311"/>
      <c r="B75" s="294"/>
      <c r="C75" s="284"/>
      <c r="D75" s="186">
        <v>2021</v>
      </c>
      <c r="E75" s="203">
        <f>F75+G75+H75+I75</f>
        <v>0</v>
      </c>
      <c r="F75" s="77">
        <v>0</v>
      </c>
      <c r="G75" s="77">
        <v>0</v>
      </c>
      <c r="H75" s="77">
        <v>0</v>
      </c>
      <c r="I75" s="77">
        <v>0</v>
      </c>
      <c r="J75" s="265"/>
      <c r="K75" s="265"/>
    </row>
    <row r="76" spans="1:11" ht="15.75">
      <c r="A76" s="311"/>
      <c r="B76" s="294"/>
      <c r="C76" s="284"/>
      <c r="D76" s="186">
        <v>2022</v>
      </c>
      <c r="E76" s="203">
        <f>F76+G76+H76+I76</f>
        <v>10175012</v>
      </c>
      <c r="F76" s="77">
        <v>9666260.9</v>
      </c>
      <c r="G76" s="77">
        <v>0</v>
      </c>
      <c r="H76" s="77">
        <v>508751.1</v>
      </c>
      <c r="I76" s="77">
        <v>0</v>
      </c>
      <c r="J76" s="265"/>
      <c r="K76" s="265"/>
    </row>
    <row r="77" spans="1:11" ht="15.75">
      <c r="A77" s="311"/>
      <c r="B77" s="294"/>
      <c r="C77" s="284"/>
      <c r="D77" s="186">
        <v>2023</v>
      </c>
      <c r="E77" s="203">
        <f>F77+G77+H77+I77</f>
        <v>0</v>
      </c>
      <c r="F77" s="77">
        <v>0</v>
      </c>
      <c r="G77" s="77">
        <v>0</v>
      </c>
      <c r="H77" s="77">
        <v>0</v>
      </c>
      <c r="I77" s="77">
        <v>0</v>
      </c>
      <c r="J77" s="265"/>
      <c r="K77" s="265"/>
    </row>
    <row r="78" spans="1:11" ht="15.75">
      <c r="A78" s="311"/>
      <c r="B78" s="294"/>
      <c r="C78" s="284"/>
      <c r="D78" s="186">
        <v>2024</v>
      </c>
      <c r="E78" s="203">
        <f>F78+G78+H78+I78</f>
        <v>0</v>
      </c>
      <c r="F78" s="77">
        <v>0</v>
      </c>
      <c r="G78" s="77">
        <v>0</v>
      </c>
      <c r="H78" s="77">
        <v>0</v>
      </c>
      <c r="I78" s="77">
        <v>0</v>
      </c>
      <c r="J78" s="265"/>
      <c r="K78" s="265"/>
    </row>
    <row r="79" spans="1:11" ht="15.75">
      <c r="A79" s="312"/>
      <c r="B79" s="295"/>
      <c r="C79" s="285"/>
      <c r="D79" s="186">
        <v>2025</v>
      </c>
      <c r="E79" s="203">
        <f>F79+G79+H79+I79</f>
        <v>0</v>
      </c>
      <c r="F79" s="77">
        <v>0</v>
      </c>
      <c r="G79" s="77">
        <v>0</v>
      </c>
      <c r="H79" s="77">
        <v>0</v>
      </c>
      <c r="I79" s="77">
        <v>0</v>
      </c>
      <c r="J79" s="266"/>
      <c r="K79" s="266"/>
    </row>
    <row r="80" spans="1:16" ht="21" customHeight="1">
      <c r="A80" s="347">
        <v>2</v>
      </c>
      <c r="B80" s="350" t="s">
        <v>311</v>
      </c>
      <c r="C80" s="353" t="s">
        <v>19</v>
      </c>
      <c r="D80" s="204" t="s">
        <v>4</v>
      </c>
      <c r="E80" s="205">
        <f>E81+E82+E83+E84+E85</f>
        <v>3379508980.14</v>
      </c>
      <c r="F80" s="205">
        <f>F81+F82+F83+F84+F85</f>
        <v>2559448914.93</v>
      </c>
      <c r="G80" s="205">
        <f>G81+G82+G83+G84+G85</f>
        <v>226540336.17</v>
      </c>
      <c r="H80" s="205">
        <f>H81+H82+H83+H84+H85</f>
        <v>583937567.04</v>
      </c>
      <c r="I80" s="205">
        <f>I81+I82+I83+I84+I85</f>
        <v>9582162</v>
      </c>
      <c r="J80" s="316" t="s">
        <v>350</v>
      </c>
      <c r="K80" s="264" t="s">
        <v>210</v>
      </c>
      <c r="L80" s="184">
        <v>3379508980.14</v>
      </c>
      <c r="M80" s="184">
        <v>2559448914.93</v>
      </c>
      <c r="N80" s="184">
        <v>226540336.17</v>
      </c>
      <c r="O80" s="184">
        <v>583937567.04</v>
      </c>
      <c r="P80" s="184">
        <v>9582162</v>
      </c>
    </row>
    <row r="81" spans="1:16" ht="21" customHeight="1">
      <c r="A81" s="348"/>
      <c r="B81" s="351"/>
      <c r="C81" s="354"/>
      <c r="D81" s="206">
        <v>2021</v>
      </c>
      <c r="E81" s="207">
        <f>E87+E111+E135</f>
        <v>672884953.3299999</v>
      </c>
      <c r="F81" s="207">
        <f>F87+F111+F135</f>
        <v>492194635.19</v>
      </c>
      <c r="G81" s="207">
        <f>G87+G111+G135</f>
        <v>62906740</v>
      </c>
      <c r="H81" s="207">
        <f>H87+H111+H135</f>
        <v>115509016.14</v>
      </c>
      <c r="I81" s="207">
        <f>I87+I111+I135</f>
        <v>2274562</v>
      </c>
      <c r="J81" s="317"/>
      <c r="K81" s="265"/>
      <c r="L81" s="184">
        <v>672884953.3299999</v>
      </c>
      <c r="M81" s="184">
        <v>492194635.19</v>
      </c>
      <c r="N81" s="184">
        <v>62906740</v>
      </c>
      <c r="O81" s="184">
        <v>115509016.14</v>
      </c>
      <c r="P81" s="184">
        <v>2274562</v>
      </c>
    </row>
    <row r="82" spans="1:16" ht="21" customHeight="1">
      <c r="A82" s="348"/>
      <c r="B82" s="351"/>
      <c r="C82" s="354"/>
      <c r="D82" s="206">
        <v>2022</v>
      </c>
      <c r="E82" s="207">
        <f aca="true" t="shared" si="4" ref="E82:I85">E88+E112+E136</f>
        <v>695897062.87</v>
      </c>
      <c r="F82" s="207">
        <f t="shared" si="4"/>
        <v>527769906.70000005</v>
      </c>
      <c r="G82" s="207">
        <f t="shared" si="4"/>
        <v>41375247.45</v>
      </c>
      <c r="H82" s="207">
        <f t="shared" si="4"/>
        <v>124925008.72000001</v>
      </c>
      <c r="I82" s="207">
        <f t="shared" si="4"/>
        <v>1826900</v>
      </c>
      <c r="J82" s="317"/>
      <c r="K82" s="265"/>
      <c r="L82" s="184">
        <v>695897062.87</v>
      </c>
      <c r="M82" s="184">
        <v>527769906.70000005</v>
      </c>
      <c r="N82" s="184">
        <v>41375247.45</v>
      </c>
      <c r="O82" s="184">
        <v>124925008.72000001</v>
      </c>
      <c r="P82" s="184">
        <v>1826900</v>
      </c>
    </row>
    <row r="83" spans="1:16" ht="21" customHeight="1">
      <c r="A83" s="348"/>
      <c r="B83" s="351"/>
      <c r="C83" s="354"/>
      <c r="D83" s="206">
        <v>2023</v>
      </c>
      <c r="E83" s="207">
        <f t="shared" si="4"/>
        <v>664595281.6099999</v>
      </c>
      <c r="F83" s="207">
        <f t="shared" si="4"/>
        <v>510116508.8</v>
      </c>
      <c r="G83" s="207">
        <f t="shared" si="4"/>
        <v>40388040</v>
      </c>
      <c r="H83" s="207">
        <f t="shared" si="4"/>
        <v>112263832.81</v>
      </c>
      <c r="I83" s="207">
        <f t="shared" si="4"/>
        <v>1826900</v>
      </c>
      <c r="J83" s="317"/>
      <c r="K83" s="265"/>
      <c r="L83" s="184">
        <v>664595281.6099999</v>
      </c>
      <c r="M83" s="184">
        <v>510116508.8</v>
      </c>
      <c r="N83" s="184">
        <v>40388040</v>
      </c>
      <c r="O83" s="184">
        <v>112263832.81</v>
      </c>
      <c r="P83" s="184">
        <v>1826900</v>
      </c>
    </row>
    <row r="84" spans="1:16" ht="21" customHeight="1">
      <c r="A84" s="348"/>
      <c r="B84" s="351"/>
      <c r="C84" s="354"/>
      <c r="D84" s="206">
        <v>2024</v>
      </c>
      <c r="E84" s="207">
        <f t="shared" si="4"/>
        <v>673641751.02</v>
      </c>
      <c r="F84" s="207">
        <f t="shared" si="4"/>
        <v>514683932.12</v>
      </c>
      <c r="G84" s="207">
        <f t="shared" si="4"/>
        <v>41482268.72</v>
      </c>
      <c r="H84" s="207">
        <f t="shared" si="4"/>
        <v>115648650.17999999</v>
      </c>
      <c r="I84" s="207">
        <f t="shared" si="4"/>
        <v>1826900</v>
      </c>
      <c r="J84" s="317"/>
      <c r="K84" s="265"/>
      <c r="L84" s="184">
        <v>673641751.02</v>
      </c>
      <c r="M84" s="184">
        <v>514683932.12</v>
      </c>
      <c r="N84" s="184">
        <v>41482268.72</v>
      </c>
      <c r="O84" s="184">
        <v>115648650.17999999</v>
      </c>
      <c r="P84" s="184">
        <v>1826900</v>
      </c>
    </row>
    <row r="85" spans="1:16" ht="21" customHeight="1">
      <c r="A85" s="349"/>
      <c r="B85" s="352"/>
      <c r="C85" s="355"/>
      <c r="D85" s="206">
        <v>2025</v>
      </c>
      <c r="E85" s="207">
        <f t="shared" si="4"/>
        <v>672489931.31</v>
      </c>
      <c r="F85" s="207">
        <f t="shared" si="4"/>
        <v>514683932.12</v>
      </c>
      <c r="G85" s="207">
        <f t="shared" si="4"/>
        <v>40388040</v>
      </c>
      <c r="H85" s="207">
        <f t="shared" si="4"/>
        <v>115591059.19</v>
      </c>
      <c r="I85" s="207">
        <f t="shared" si="4"/>
        <v>1826900</v>
      </c>
      <c r="J85" s="318"/>
      <c r="K85" s="266"/>
      <c r="L85" s="184">
        <v>672489931.31</v>
      </c>
      <c r="M85" s="184">
        <v>514683932.12</v>
      </c>
      <c r="N85" s="184">
        <v>40388040</v>
      </c>
      <c r="O85" s="184">
        <v>115591059.19</v>
      </c>
      <c r="P85" s="184">
        <v>1826900</v>
      </c>
    </row>
    <row r="86" spans="1:11" ht="21" customHeight="1">
      <c r="A86" s="313" t="s">
        <v>89</v>
      </c>
      <c r="B86" s="287" t="s">
        <v>312</v>
      </c>
      <c r="C86" s="290" t="s">
        <v>19</v>
      </c>
      <c r="D86" s="197" t="s">
        <v>4</v>
      </c>
      <c r="E86" s="198">
        <f>E87+E88+E89+E90+E91</f>
        <v>3277072542.8799996</v>
      </c>
      <c r="F86" s="198">
        <f>F87+F88+F89+F90+F91</f>
        <v>2507777901.83</v>
      </c>
      <c r="G86" s="198">
        <f>G87+G88+G89+G90+G91</f>
        <v>201940200</v>
      </c>
      <c r="H86" s="198">
        <f>H87+H88+H89+H90+H91</f>
        <v>557772279.05</v>
      </c>
      <c r="I86" s="198">
        <f>I87+I88+I89+I90+I91</f>
        <v>9582162</v>
      </c>
      <c r="J86" s="316" t="s">
        <v>351</v>
      </c>
      <c r="K86" s="264" t="s">
        <v>210</v>
      </c>
    </row>
    <row r="87" spans="1:11" ht="21" customHeight="1">
      <c r="A87" s="314"/>
      <c r="B87" s="288"/>
      <c r="C87" s="291"/>
      <c r="D87" s="199">
        <v>2021</v>
      </c>
      <c r="E87" s="200">
        <f>F87+G87+H87+I87</f>
        <v>627563668.52</v>
      </c>
      <c r="F87" s="200">
        <f>F93+F105+F99</f>
        <v>478882355.19</v>
      </c>
      <c r="G87" s="200">
        <f>G93+G105+G99</f>
        <v>40388040</v>
      </c>
      <c r="H87" s="200">
        <f>H93+H105+H99</f>
        <v>106018711.33</v>
      </c>
      <c r="I87" s="200">
        <f>I93+I105+I99</f>
        <v>2274562</v>
      </c>
      <c r="J87" s="317"/>
      <c r="K87" s="265"/>
    </row>
    <row r="88" spans="1:11" ht="21" customHeight="1">
      <c r="A88" s="314"/>
      <c r="B88" s="288"/>
      <c r="C88" s="291"/>
      <c r="D88" s="199">
        <v>2022</v>
      </c>
      <c r="E88" s="200">
        <f>F88+G88+H88+I88</f>
        <v>645003204.13</v>
      </c>
      <c r="F88" s="200">
        <f aca="true" t="shared" si="5" ref="F88:I91">F94+F106+F100</f>
        <v>494227173.6</v>
      </c>
      <c r="G88" s="200">
        <f t="shared" si="5"/>
        <v>40388040</v>
      </c>
      <c r="H88" s="200">
        <f t="shared" si="5"/>
        <v>108561090.53</v>
      </c>
      <c r="I88" s="200">
        <f t="shared" si="5"/>
        <v>1826900</v>
      </c>
      <c r="J88" s="317"/>
      <c r="K88" s="265"/>
    </row>
    <row r="89" spans="1:11" ht="21" customHeight="1">
      <c r="A89" s="314"/>
      <c r="B89" s="288"/>
      <c r="C89" s="291"/>
      <c r="D89" s="199">
        <v>2023</v>
      </c>
      <c r="E89" s="200">
        <f>F89+G89+H89+I89</f>
        <v>659525807.6099999</v>
      </c>
      <c r="F89" s="200">
        <f t="shared" si="5"/>
        <v>505300508.8</v>
      </c>
      <c r="G89" s="200">
        <f t="shared" si="5"/>
        <v>40388040</v>
      </c>
      <c r="H89" s="200">
        <f t="shared" si="5"/>
        <v>112010358.81</v>
      </c>
      <c r="I89" s="200">
        <f t="shared" si="5"/>
        <v>1826900</v>
      </c>
      <c r="J89" s="317"/>
      <c r="K89" s="265"/>
    </row>
    <row r="90" spans="1:11" ht="21" customHeight="1">
      <c r="A90" s="314"/>
      <c r="B90" s="288"/>
      <c r="C90" s="291"/>
      <c r="D90" s="199">
        <v>2024</v>
      </c>
      <c r="E90" s="200">
        <f>F90+G90+H90+I90</f>
        <v>672489931.31</v>
      </c>
      <c r="F90" s="200">
        <f t="shared" si="5"/>
        <v>514683932.12</v>
      </c>
      <c r="G90" s="200">
        <f t="shared" si="5"/>
        <v>40388040</v>
      </c>
      <c r="H90" s="200">
        <f t="shared" si="5"/>
        <v>115591059.19</v>
      </c>
      <c r="I90" s="200">
        <f t="shared" si="5"/>
        <v>1826900</v>
      </c>
      <c r="J90" s="317"/>
      <c r="K90" s="265"/>
    </row>
    <row r="91" spans="1:11" ht="21" customHeight="1">
      <c r="A91" s="315"/>
      <c r="B91" s="289"/>
      <c r="C91" s="292"/>
      <c r="D91" s="199">
        <v>2025</v>
      </c>
      <c r="E91" s="200">
        <f>F91+G91+H91+I91</f>
        <v>672489931.31</v>
      </c>
      <c r="F91" s="200">
        <f t="shared" si="5"/>
        <v>514683932.12</v>
      </c>
      <c r="G91" s="200">
        <f t="shared" si="5"/>
        <v>40388040</v>
      </c>
      <c r="H91" s="200">
        <f t="shared" si="5"/>
        <v>115591059.19</v>
      </c>
      <c r="I91" s="200">
        <f t="shared" si="5"/>
        <v>1826900</v>
      </c>
      <c r="J91" s="318"/>
      <c r="K91" s="266"/>
    </row>
    <row r="92" spans="1:11" ht="15.75" customHeight="1">
      <c r="A92" s="310" t="s">
        <v>90</v>
      </c>
      <c r="B92" s="293" t="s">
        <v>171</v>
      </c>
      <c r="C92" s="283" t="s">
        <v>19</v>
      </c>
      <c r="D92" s="201" t="s">
        <v>4</v>
      </c>
      <c r="E92" s="202">
        <f>E93+E94+E95+E96+E97</f>
        <v>2697530910</v>
      </c>
      <c r="F92" s="78">
        <v>2495590710</v>
      </c>
      <c r="G92" s="78">
        <v>201940200</v>
      </c>
      <c r="H92" s="78">
        <v>0</v>
      </c>
      <c r="I92" s="78">
        <v>0</v>
      </c>
      <c r="J92" s="264" t="s">
        <v>121</v>
      </c>
      <c r="K92" s="264"/>
    </row>
    <row r="93" spans="1:11" ht="15.75">
      <c r="A93" s="311"/>
      <c r="B93" s="294"/>
      <c r="C93" s="284"/>
      <c r="D93" s="186">
        <v>2021</v>
      </c>
      <c r="E93" s="203">
        <f>F93+G93+H93+I93</f>
        <v>516943870</v>
      </c>
      <c r="F93" s="77">
        <v>476555830</v>
      </c>
      <c r="G93" s="77">
        <v>40388040</v>
      </c>
      <c r="H93" s="77">
        <v>0</v>
      </c>
      <c r="I93" s="77">
        <v>0</v>
      </c>
      <c r="J93" s="265"/>
      <c r="K93" s="265"/>
    </row>
    <row r="94" spans="1:11" ht="15.75">
      <c r="A94" s="311"/>
      <c r="B94" s="294"/>
      <c r="C94" s="284"/>
      <c r="D94" s="186">
        <v>2022</v>
      </c>
      <c r="E94" s="203">
        <f>F94+G94+H94+I94</f>
        <v>532208160</v>
      </c>
      <c r="F94" s="77">
        <v>491820120</v>
      </c>
      <c r="G94" s="77">
        <v>40388040</v>
      </c>
      <c r="H94" s="77">
        <v>0</v>
      </c>
      <c r="I94" s="77">
        <v>0</v>
      </c>
      <c r="J94" s="265"/>
      <c r="K94" s="265"/>
    </row>
    <row r="95" spans="1:11" ht="15.75">
      <c r="A95" s="311"/>
      <c r="B95" s="294"/>
      <c r="C95" s="284"/>
      <c r="D95" s="186">
        <v>2023</v>
      </c>
      <c r="E95" s="203">
        <f>F95+G95+H95+I95</f>
        <v>543216760</v>
      </c>
      <c r="F95" s="77">
        <v>502828720</v>
      </c>
      <c r="G95" s="77">
        <v>40388040</v>
      </c>
      <c r="H95" s="77">
        <v>0</v>
      </c>
      <c r="I95" s="77">
        <v>0</v>
      </c>
      <c r="J95" s="265"/>
      <c r="K95" s="265"/>
    </row>
    <row r="96" spans="1:11" ht="15.75">
      <c r="A96" s="311"/>
      <c r="B96" s="294"/>
      <c r="C96" s="284"/>
      <c r="D96" s="186">
        <v>2024</v>
      </c>
      <c r="E96" s="203">
        <f>F96+G96+H96+I96</f>
        <v>552581060</v>
      </c>
      <c r="F96" s="77">
        <v>512193020</v>
      </c>
      <c r="G96" s="77">
        <v>40388040</v>
      </c>
      <c r="H96" s="77"/>
      <c r="I96" s="77"/>
      <c r="J96" s="265"/>
      <c r="K96" s="265"/>
    </row>
    <row r="97" spans="1:11" ht="15.75">
      <c r="A97" s="312"/>
      <c r="B97" s="295"/>
      <c r="C97" s="285"/>
      <c r="D97" s="186">
        <v>2025</v>
      </c>
      <c r="E97" s="203">
        <f>F97+G97+H97+I97</f>
        <v>552581060</v>
      </c>
      <c r="F97" s="77">
        <v>512193020</v>
      </c>
      <c r="G97" s="77">
        <v>40388040</v>
      </c>
      <c r="H97" s="77"/>
      <c r="I97" s="77"/>
      <c r="J97" s="266"/>
      <c r="K97" s="266"/>
    </row>
    <row r="98" spans="1:11" ht="20.25" customHeight="1">
      <c r="A98" s="310" t="s">
        <v>172</v>
      </c>
      <c r="B98" s="293" t="s">
        <v>173</v>
      </c>
      <c r="C98" s="283" t="s">
        <v>19</v>
      </c>
      <c r="D98" s="201" t="s">
        <v>4</v>
      </c>
      <c r="E98" s="202">
        <f>E99+E100+E101+E102+E103</f>
        <v>576192963.11</v>
      </c>
      <c r="F98" s="78">
        <v>9021340</v>
      </c>
      <c r="G98" s="78">
        <v>0</v>
      </c>
      <c r="H98" s="78">
        <v>557589461.11</v>
      </c>
      <c r="I98" s="78">
        <v>9582162</v>
      </c>
      <c r="J98" s="264" t="s">
        <v>121</v>
      </c>
      <c r="K98" s="264"/>
    </row>
    <row r="99" spans="1:11" ht="20.25" customHeight="1">
      <c r="A99" s="311"/>
      <c r="B99" s="294"/>
      <c r="C99" s="284"/>
      <c r="D99" s="186">
        <v>2021</v>
      </c>
      <c r="E99" s="203">
        <f>F99+G99+H99+I99</f>
        <v>110004419.94</v>
      </c>
      <c r="F99" s="77">
        <v>1757300</v>
      </c>
      <c r="G99" s="77">
        <v>0</v>
      </c>
      <c r="H99" s="77">
        <v>105972557.94</v>
      </c>
      <c r="I99" s="77">
        <v>2274562</v>
      </c>
      <c r="J99" s="265"/>
      <c r="K99" s="265"/>
    </row>
    <row r="100" spans="1:11" ht="20.25" customHeight="1">
      <c r="A100" s="311"/>
      <c r="B100" s="294"/>
      <c r="C100" s="284"/>
      <c r="D100" s="186">
        <v>2022</v>
      </c>
      <c r="E100" s="203">
        <f>F100+G100+H100+I100</f>
        <v>112136292.97</v>
      </c>
      <c r="F100" s="77">
        <v>1781240</v>
      </c>
      <c r="G100" s="77">
        <v>0</v>
      </c>
      <c r="H100" s="77">
        <v>108528152.97</v>
      </c>
      <c r="I100" s="77">
        <v>1826900</v>
      </c>
      <c r="J100" s="265"/>
      <c r="K100" s="265"/>
    </row>
    <row r="101" spans="1:11" ht="20.25" customHeight="1">
      <c r="A101" s="311"/>
      <c r="B101" s="294"/>
      <c r="C101" s="284"/>
      <c r="D101" s="186">
        <v>2023</v>
      </c>
      <c r="E101" s="203">
        <f>F101+G101+H101+I101</f>
        <v>115630954.14</v>
      </c>
      <c r="F101" s="77">
        <v>1827600</v>
      </c>
      <c r="G101" s="77">
        <v>0</v>
      </c>
      <c r="H101" s="77">
        <v>111976454.14</v>
      </c>
      <c r="I101" s="77">
        <v>1826900</v>
      </c>
      <c r="J101" s="265"/>
      <c r="K101" s="265"/>
    </row>
    <row r="102" spans="1:11" ht="20.25" customHeight="1">
      <c r="A102" s="311"/>
      <c r="B102" s="294"/>
      <c r="C102" s="284"/>
      <c r="D102" s="186">
        <v>2024</v>
      </c>
      <c r="E102" s="203">
        <f>F102+G102+H102+I102</f>
        <v>119210648.03</v>
      </c>
      <c r="F102" s="77">
        <v>1827600</v>
      </c>
      <c r="G102" s="77"/>
      <c r="H102" s="77">
        <v>115556148.03</v>
      </c>
      <c r="I102" s="77">
        <v>1826900</v>
      </c>
      <c r="J102" s="265"/>
      <c r="K102" s="265"/>
    </row>
    <row r="103" spans="1:11" ht="20.25" customHeight="1">
      <c r="A103" s="312"/>
      <c r="B103" s="295"/>
      <c r="C103" s="285"/>
      <c r="D103" s="186">
        <v>2025</v>
      </c>
      <c r="E103" s="203">
        <f>F103+G103+H103+I103</f>
        <v>119210648.03</v>
      </c>
      <c r="F103" s="77">
        <v>1827600</v>
      </c>
      <c r="G103" s="77"/>
      <c r="H103" s="77">
        <v>115556148.03</v>
      </c>
      <c r="I103" s="77">
        <v>1826900</v>
      </c>
      <c r="J103" s="266"/>
      <c r="K103" s="266"/>
    </row>
    <row r="104" spans="1:11" ht="66.75" customHeight="1">
      <c r="A104" s="310" t="s">
        <v>313</v>
      </c>
      <c r="B104" s="293" t="s">
        <v>314</v>
      </c>
      <c r="C104" s="283" t="s">
        <v>19</v>
      </c>
      <c r="D104" s="201" t="s">
        <v>4</v>
      </c>
      <c r="E104" s="202">
        <f>E105+E106+E107+E108+E109</f>
        <v>3348669.7700000005</v>
      </c>
      <c r="F104" s="78">
        <v>3165851.83</v>
      </c>
      <c r="G104" s="78">
        <v>0</v>
      </c>
      <c r="H104" s="78">
        <v>182817.94</v>
      </c>
      <c r="I104" s="78">
        <v>0</v>
      </c>
      <c r="J104" s="264" t="s">
        <v>121</v>
      </c>
      <c r="K104" s="264"/>
    </row>
    <row r="105" spans="1:11" ht="66.75" customHeight="1">
      <c r="A105" s="311"/>
      <c r="B105" s="294"/>
      <c r="C105" s="284"/>
      <c r="D105" s="186">
        <v>2021</v>
      </c>
      <c r="E105" s="203">
        <f>F105+G105+H105+I105</f>
        <v>615378.58</v>
      </c>
      <c r="F105" s="77">
        <v>569225.19</v>
      </c>
      <c r="G105" s="77">
        <v>0</v>
      </c>
      <c r="H105" s="77">
        <v>46153.39</v>
      </c>
      <c r="I105" s="77">
        <v>0</v>
      </c>
      <c r="J105" s="265"/>
      <c r="K105" s="265"/>
    </row>
    <row r="106" spans="1:11" ht="66.75" customHeight="1">
      <c r="A106" s="311"/>
      <c r="B106" s="294"/>
      <c r="C106" s="284"/>
      <c r="D106" s="186">
        <v>2022</v>
      </c>
      <c r="E106" s="203">
        <f>F106+G106+H106+I106</f>
        <v>658751.1599999999</v>
      </c>
      <c r="F106" s="77">
        <v>625813.6</v>
      </c>
      <c r="G106" s="77">
        <v>0</v>
      </c>
      <c r="H106" s="77">
        <v>32937.56</v>
      </c>
      <c r="I106" s="77">
        <v>0</v>
      </c>
      <c r="J106" s="265"/>
      <c r="K106" s="265"/>
    </row>
    <row r="107" spans="1:11" ht="66.75" customHeight="1">
      <c r="A107" s="311"/>
      <c r="B107" s="294"/>
      <c r="C107" s="284"/>
      <c r="D107" s="186">
        <v>2023</v>
      </c>
      <c r="E107" s="203">
        <f>F107+G107+H107+I107</f>
        <v>678093.4700000001</v>
      </c>
      <c r="F107" s="77">
        <v>644188.8</v>
      </c>
      <c r="G107" s="77">
        <v>0</v>
      </c>
      <c r="H107" s="77">
        <v>33904.67</v>
      </c>
      <c r="I107" s="77">
        <v>0</v>
      </c>
      <c r="J107" s="265"/>
      <c r="K107" s="265"/>
    </row>
    <row r="108" spans="1:11" ht="66.75" customHeight="1">
      <c r="A108" s="311"/>
      <c r="B108" s="294"/>
      <c r="C108" s="284"/>
      <c r="D108" s="186">
        <v>2024</v>
      </c>
      <c r="E108" s="203">
        <f>F108+G108+H108+I108</f>
        <v>698223.28</v>
      </c>
      <c r="F108" s="77">
        <v>663312.12</v>
      </c>
      <c r="G108" s="77"/>
      <c r="H108" s="77">
        <v>34911.16</v>
      </c>
      <c r="I108" s="77"/>
      <c r="J108" s="265"/>
      <c r="K108" s="265"/>
    </row>
    <row r="109" spans="1:11" ht="66.75" customHeight="1">
      <c r="A109" s="312"/>
      <c r="B109" s="295"/>
      <c r="C109" s="285"/>
      <c r="D109" s="186">
        <v>2025</v>
      </c>
      <c r="E109" s="203">
        <f>F109+G109+H109+I109</f>
        <v>698223.28</v>
      </c>
      <c r="F109" s="77">
        <v>663312.12</v>
      </c>
      <c r="G109" s="77"/>
      <c r="H109" s="77">
        <v>34911.16</v>
      </c>
      <c r="I109" s="77"/>
      <c r="J109" s="266"/>
      <c r="K109" s="266"/>
    </row>
    <row r="110" spans="1:11" ht="15.75" customHeight="1">
      <c r="A110" s="313" t="s">
        <v>126</v>
      </c>
      <c r="B110" s="287" t="s">
        <v>176</v>
      </c>
      <c r="C110" s="290" t="s">
        <v>19</v>
      </c>
      <c r="D110" s="197" t="s">
        <v>4</v>
      </c>
      <c r="E110" s="198">
        <f>E111+E112+E113+E114+E115</f>
        <v>100245451.81</v>
      </c>
      <c r="F110" s="198">
        <f>F111+F112+F113+F114+F115</f>
        <v>51671013.1</v>
      </c>
      <c r="G110" s="198">
        <f>G111+G112+G113+G114+G115</f>
        <v>22518700</v>
      </c>
      <c r="H110" s="198">
        <f>H111+H112+H113+H114+H115</f>
        <v>26055738.71</v>
      </c>
      <c r="I110" s="198">
        <f>I111+I112+I113+I114+I115</f>
        <v>0</v>
      </c>
      <c r="J110" s="264" t="s">
        <v>299</v>
      </c>
      <c r="K110" s="264" t="s">
        <v>210</v>
      </c>
    </row>
    <row r="111" spans="1:11" ht="15.75">
      <c r="A111" s="314"/>
      <c r="B111" s="288"/>
      <c r="C111" s="291"/>
      <c r="D111" s="199">
        <v>2021</v>
      </c>
      <c r="E111" s="200">
        <f>E117+E123+E129</f>
        <v>45321284.81</v>
      </c>
      <c r="F111" s="200">
        <f>F117+F123+F129</f>
        <v>13312280</v>
      </c>
      <c r="G111" s="200">
        <f>G117+G123+G129</f>
        <v>22518700</v>
      </c>
      <c r="H111" s="200">
        <f>H117+H123+H129</f>
        <v>9490304.81</v>
      </c>
      <c r="I111" s="200">
        <f>I117+I123+I129</f>
        <v>0</v>
      </c>
      <c r="J111" s="265"/>
      <c r="K111" s="265"/>
    </row>
    <row r="112" spans="1:11" ht="15.75">
      <c r="A112" s="314"/>
      <c r="B112" s="288"/>
      <c r="C112" s="291"/>
      <c r="D112" s="199">
        <v>2022</v>
      </c>
      <c r="E112" s="200">
        <f aca="true" t="shared" si="6" ref="E112:I115">E118+E124+E130</f>
        <v>49854693</v>
      </c>
      <c r="F112" s="200">
        <f t="shared" si="6"/>
        <v>33542733.1</v>
      </c>
      <c r="G112" s="200">
        <f t="shared" si="6"/>
        <v>0</v>
      </c>
      <c r="H112" s="200">
        <f t="shared" si="6"/>
        <v>16311959.9</v>
      </c>
      <c r="I112" s="200">
        <f t="shared" si="6"/>
        <v>0</v>
      </c>
      <c r="J112" s="265"/>
      <c r="K112" s="265"/>
    </row>
    <row r="113" spans="1:11" ht="15.75">
      <c r="A113" s="314"/>
      <c r="B113" s="288"/>
      <c r="C113" s="291"/>
      <c r="D113" s="199">
        <v>2023</v>
      </c>
      <c r="E113" s="200">
        <f t="shared" si="6"/>
        <v>5069474</v>
      </c>
      <c r="F113" s="200">
        <f t="shared" si="6"/>
        <v>4816000</v>
      </c>
      <c r="G113" s="200">
        <f t="shared" si="6"/>
        <v>0</v>
      </c>
      <c r="H113" s="200">
        <f t="shared" si="6"/>
        <v>253474</v>
      </c>
      <c r="I113" s="200">
        <f t="shared" si="6"/>
        <v>0</v>
      </c>
      <c r="J113" s="265"/>
      <c r="K113" s="265"/>
    </row>
    <row r="114" spans="1:11" ht="15.75">
      <c r="A114" s="314"/>
      <c r="B114" s="288"/>
      <c r="C114" s="291"/>
      <c r="D114" s="199">
        <v>2024</v>
      </c>
      <c r="E114" s="200">
        <f t="shared" si="6"/>
        <v>0</v>
      </c>
      <c r="F114" s="200">
        <f t="shared" si="6"/>
        <v>0</v>
      </c>
      <c r="G114" s="200">
        <f t="shared" si="6"/>
        <v>0</v>
      </c>
      <c r="H114" s="200">
        <f t="shared" si="6"/>
        <v>0</v>
      </c>
      <c r="I114" s="200">
        <f t="shared" si="6"/>
        <v>0</v>
      </c>
      <c r="J114" s="265"/>
      <c r="K114" s="265"/>
    </row>
    <row r="115" spans="1:11" ht="15.75">
      <c r="A115" s="315"/>
      <c r="B115" s="289"/>
      <c r="C115" s="292"/>
      <c r="D115" s="199">
        <v>2025</v>
      </c>
      <c r="E115" s="200">
        <f t="shared" si="6"/>
        <v>0</v>
      </c>
      <c r="F115" s="200">
        <f t="shared" si="6"/>
        <v>0</v>
      </c>
      <c r="G115" s="200">
        <f t="shared" si="6"/>
        <v>0</v>
      </c>
      <c r="H115" s="200">
        <f t="shared" si="6"/>
        <v>0</v>
      </c>
      <c r="I115" s="200">
        <f t="shared" si="6"/>
        <v>0</v>
      </c>
      <c r="J115" s="266"/>
      <c r="K115" s="266"/>
    </row>
    <row r="116" spans="1:11" ht="15.75" customHeight="1">
      <c r="A116" s="310" t="s">
        <v>127</v>
      </c>
      <c r="B116" s="293" t="s">
        <v>168</v>
      </c>
      <c r="C116" s="283" t="s">
        <v>19</v>
      </c>
      <c r="D116" s="201" t="s">
        <v>4</v>
      </c>
      <c r="E116" s="202">
        <f>E117+E118+E119+E120+E121</f>
        <v>2002256</v>
      </c>
      <c r="F116" s="78">
        <v>0</v>
      </c>
      <c r="G116" s="78">
        <v>0</v>
      </c>
      <c r="H116" s="78">
        <v>2002256</v>
      </c>
      <c r="I116" s="78">
        <v>0</v>
      </c>
      <c r="J116" s="264" t="s">
        <v>246</v>
      </c>
      <c r="K116" s="264"/>
    </row>
    <row r="117" spans="1:11" ht="15.75">
      <c r="A117" s="311"/>
      <c r="B117" s="294"/>
      <c r="C117" s="284"/>
      <c r="D117" s="186">
        <v>2021</v>
      </c>
      <c r="E117" s="203">
        <f>F117+G117+H117+I117</f>
        <v>2002256</v>
      </c>
      <c r="F117" s="77">
        <v>0</v>
      </c>
      <c r="G117" s="77">
        <v>0</v>
      </c>
      <c r="H117" s="77">
        <v>2002256</v>
      </c>
      <c r="I117" s="77">
        <v>0</v>
      </c>
      <c r="J117" s="265"/>
      <c r="K117" s="265"/>
    </row>
    <row r="118" spans="1:11" ht="15.75">
      <c r="A118" s="311"/>
      <c r="B118" s="294"/>
      <c r="C118" s="284"/>
      <c r="D118" s="186">
        <v>2022</v>
      </c>
      <c r="E118" s="203">
        <f>F118+G118+H118+I118</f>
        <v>0</v>
      </c>
      <c r="F118" s="77">
        <v>0</v>
      </c>
      <c r="G118" s="77">
        <v>0</v>
      </c>
      <c r="H118" s="77">
        <v>0</v>
      </c>
      <c r="I118" s="77">
        <v>0</v>
      </c>
      <c r="J118" s="265"/>
      <c r="K118" s="265"/>
    </row>
    <row r="119" spans="1:11" ht="15.75">
      <c r="A119" s="311"/>
      <c r="B119" s="294"/>
      <c r="C119" s="284"/>
      <c r="D119" s="186">
        <v>2023</v>
      </c>
      <c r="E119" s="203">
        <f>F119+G119+H119+I119</f>
        <v>0</v>
      </c>
      <c r="F119" s="77">
        <v>0</v>
      </c>
      <c r="G119" s="77">
        <v>0</v>
      </c>
      <c r="H119" s="77">
        <v>0</v>
      </c>
      <c r="I119" s="77">
        <v>0</v>
      </c>
      <c r="J119" s="265"/>
      <c r="K119" s="265"/>
    </row>
    <row r="120" spans="1:11" ht="15.75">
      <c r="A120" s="311"/>
      <c r="B120" s="294"/>
      <c r="C120" s="284"/>
      <c r="D120" s="186">
        <v>2024</v>
      </c>
      <c r="E120" s="203">
        <f>F120+G120+H120+I120</f>
        <v>0</v>
      </c>
      <c r="F120" s="77">
        <v>0</v>
      </c>
      <c r="G120" s="77">
        <v>0</v>
      </c>
      <c r="H120" s="77">
        <v>0</v>
      </c>
      <c r="I120" s="77">
        <v>0</v>
      </c>
      <c r="J120" s="265"/>
      <c r="K120" s="265"/>
    </row>
    <row r="121" spans="1:11" ht="15.75">
      <c r="A121" s="312"/>
      <c r="B121" s="295"/>
      <c r="C121" s="285"/>
      <c r="D121" s="186">
        <v>2025</v>
      </c>
      <c r="E121" s="203">
        <f>F121+G121+H121+I121</f>
        <v>0</v>
      </c>
      <c r="F121" s="77">
        <v>0</v>
      </c>
      <c r="G121" s="77">
        <v>0</v>
      </c>
      <c r="H121" s="77">
        <v>0</v>
      </c>
      <c r="I121" s="77">
        <v>0</v>
      </c>
      <c r="J121" s="266"/>
      <c r="K121" s="266"/>
    </row>
    <row r="122" spans="1:11" ht="15.75" customHeight="1">
      <c r="A122" s="310" t="s">
        <v>128</v>
      </c>
      <c r="B122" s="293" t="s">
        <v>169</v>
      </c>
      <c r="C122" s="283" t="s">
        <v>19</v>
      </c>
      <c r="D122" s="201" t="s">
        <v>4</v>
      </c>
      <c r="E122" s="202">
        <f>E123+E124+E125+E126+E127</f>
        <v>96505457.81</v>
      </c>
      <c r="F122" s="78">
        <v>50020162</v>
      </c>
      <c r="G122" s="78">
        <v>22518700</v>
      </c>
      <c r="H122" s="78">
        <v>23966595.810000002</v>
      </c>
      <c r="I122" s="78">
        <v>0</v>
      </c>
      <c r="J122" s="264" t="s">
        <v>248</v>
      </c>
      <c r="K122" s="264"/>
    </row>
    <row r="123" spans="1:11" ht="15.75">
      <c r="A123" s="311"/>
      <c r="B123" s="294"/>
      <c r="C123" s="284"/>
      <c r="D123" s="186">
        <v>2021</v>
      </c>
      <c r="E123" s="203">
        <f>F123+G123+H123+I123</f>
        <v>43319028.81</v>
      </c>
      <c r="F123" s="77">
        <v>13312280</v>
      </c>
      <c r="G123" s="77">
        <v>22518700</v>
      </c>
      <c r="H123" s="77">
        <v>7488048.8100000005</v>
      </c>
      <c r="I123" s="77">
        <v>0</v>
      </c>
      <c r="J123" s="265"/>
      <c r="K123" s="265"/>
    </row>
    <row r="124" spans="1:11" ht="15.75">
      <c r="A124" s="311"/>
      <c r="B124" s="294"/>
      <c r="C124" s="284"/>
      <c r="D124" s="186">
        <v>2022</v>
      </c>
      <c r="E124" s="203">
        <f>F124+G124+H124+I124</f>
        <v>48116955</v>
      </c>
      <c r="F124" s="77">
        <v>31891882</v>
      </c>
      <c r="G124" s="77"/>
      <c r="H124" s="77">
        <v>16225073</v>
      </c>
      <c r="I124" s="77">
        <v>0</v>
      </c>
      <c r="J124" s="265"/>
      <c r="K124" s="265"/>
    </row>
    <row r="125" spans="1:11" ht="15.75">
      <c r="A125" s="311"/>
      <c r="B125" s="294"/>
      <c r="C125" s="284"/>
      <c r="D125" s="186">
        <v>2023</v>
      </c>
      <c r="E125" s="203">
        <f>F125+G125+H125+I125</f>
        <v>5069474</v>
      </c>
      <c r="F125" s="77">
        <v>4816000</v>
      </c>
      <c r="G125" s="77">
        <v>0</v>
      </c>
      <c r="H125" s="77">
        <v>253474</v>
      </c>
      <c r="I125" s="77">
        <v>0</v>
      </c>
      <c r="J125" s="265"/>
      <c r="K125" s="265"/>
    </row>
    <row r="126" spans="1:11" ht="15.75">
      <c r="A126" s="311"/>
      <c r="B126" s="294"/>
      <c r="C126" s="284"/>
      <c r="D126" s="186">
        <v>2024</v>
      </c>
      <c r="E126" s="203">
        <f>F126+G126+H126+I126</f>
        <v>0</v>
      </c>
      <c r="F126" s="77"/>
      <c r="G126" s="77"/>
      <c r="H126" s="77"/>
      <c r="I126" s="77">
        <v>0</v>
      </c>
      <c r="J126" s="265"/>
      <c r="K126" s="265"/>
    </row>
    <row r="127" spans="1:11" ht="15.75">
      <c r="A127" s="312"/>
      <c r="B127" s="295"/>
      <c r="C127" s="285"/>
      <c r="D127" s="186">
        <v>2025</v>
      </c>
      <c r="E127" s="203">
        <f>F127+G127+H127+I127</f>
        <v>0</v>
      </c>
      <c r="F127" s="77">
        <v>0</v>
      </c>
      <c r="G127" s="77">
        <v>0</v>
      </c>
      <c r="H127" s="77">
        <v>0</v>
      </c>
      <c r="I127" s="77">
        <v>0</v>
      </c>
      <c r="J127" s="266"/>
      <c r="K127" s="266"/>
    </row>
    <row r="128" spans="1:11" ht="15.75" customHeight="1">
      <c r="A128" s="310" t="s">
        <v>174</v>
      </c>
      <c r="B128" s="293" t="s">
        <v>170</v>
      </c>
      <c r="C128" s="283" t="s">
        <v>19</v>
      </c>
      <c r="D128" s="201" t="s">
        <v>4</v>
      </c>
      <c r="E128" s="202">
        <f>E129+E130+E131+E132+E133</f>
        <v>1737738</v>
      </c>
      <c r="F128" s="78">
        <v>1650851.1</v>
      </c>
      <c r="G128" s="78">
        <v>0</v>
      </c>
      <c r="H128" s="78">
        <v>86886.9</v>
      </c>
      <c r="I128" s="78">
        <v>0</v>
      </c>
      <c r="J128" s="264" t="s">
        <v>249</v>
      </c>
      <c r="K128" s="264"/>
    </row>
    <row r="129" spans="1:11" ht="15.75">
      <c r="A129" s="311"/>
      <c r="B129" s="294"/>
      <c r="C129" s="284"/>
      <c r="D129" s="186">
        <v>2021</v>
      </c>
      <c r="E129" s="203">
        <f>F129+G129+H129+I129</f>
        <v>0</v>
      </c>
      <c r="F129" s="77">
        <v>0</v>
      </c>
      <c r="G129" s="77">
        <v>0</v>
      </c>
      <c r="H129" s="77">
        <v>0</v>
      </c>
      <c r="I129" s="77">
        <v>0</v>
      </c>
      <c r="J129" s="265"/>
      <c r="K129" s="265"/>
    </row>
    <row r="130" spans="1:11" ht="15.75">
      <c r="A130" s="311"/>
      <c r="B130" s="294"/>
      <c r="C130" s="284"/>
      <c r="D130" s="186">
        <v>2022</v>
      </c>
      <c r="E130" s="203">
        <f>F130+G130+H130+I130</f>
        <v>1737738</v>
      </c>
      <c r="F130" s="77">
        <v>1650851.1</v>
      </c>
      <c r="G130" s="77">
        <v>0</v>
      </c>
      <c r="H130" s="77">
        <v>86886.9</v>
      </c>
      <c r="I130" s="77">
        <v>0</v>
      </c>
      <c r="J130" s="265"/>
      <c r="K130" s="265"/>
    </row>
    <row r="131" spans="1:11" ht="15.75">
      <c r="A131" s="311"/>
      <c r="B131" s="294"/>
      <c r="C131" s="284"/>
      <c r="D131" s="186">
        <v>2023</v>
      </c>
      <c r="E131" s="203">
        <f>F131+G131+H131+I131</f>
        <v>0</v>
      </c>
      <c r="F131" s="77">
        <v>0</v>
      </c>
      <c r="G131" s="77">
        <v>0</v>
      </c>
      <c r="H131" s="77">
        <v>0</v>
      </c>
      <c r="I131" s="77">
        <v>0</v>
      </c>
      <c r="J131" s="265"/>
      <c r="K131" s="265"/>
    </row>
    <row r="132" spans="1:11" ht="15.75">
      <c r="A132" s="311"/>
      <c r="B132" s="294"/>
      <c r="C132" s="284"/>
      <c r="D132" s="186">
        <v>2024</v>
      </c>
      <c r="E132" s="203">
        <f>F132+G132+H132+I132</f>
        <v>0</v>
      </c>
      <c r="F132" s="77">
        <v>0</v>
      </c>
      <c r="G132" s="77">
        <v>0</v>
      </c>
      <c r="H132" s="77">
        <v>0</v>
      </c>
      <c r="I132" s="77">
        <v>0</v>
      </c>
      <c r="J132" s="265"/>
      <c r="K132" s="265"/>
    </row>
    <row r="133" spans="1:11" ht="15.75">
      <c r="A133" s="312"/>
      <c r="B133" s="295"/>
      <c r="C133" s="285"/>
      <c r="D133" s="186">
        <v>2025</v>
      </c>
      <c r="E133" s="203">
        <f>F133+G133+H133+I133</f>
        <v>0</v>
      </c>
      <c r="F133" s="77">
        <v>0</v>
      </c>
      <c r="G133" s="77">
        <v>0</v>
      </c>
      <c r="H133" s="77">
        <v>0</v>
      </c>
      <c r="I133" s="77">
        <v>0</v>
      </c>
      <c r="J133" s="266"/>
      <c r="K133" s="266"/>
    </row>
    <row r="134" spans="1:11" ht="30.75" customHeight="1">
      <c r="A134" s="313" t="s">
        <v>514</v>
      </c>
      <c r="B134" s="287" t="s">
        <v>515</v>
      </c>
      <c r="C134" s="290" t="s">
        <v>19</v>
      </c>
      <c r="D134" s="197" t="s">
        <v>4</v>
      </c>
      <c r="E134" s="198">
        <f>E135+E136+E137+E138+E139</f>
        <v>2190985.45</v>
      </c>
      <c r="F134" s="198">
        <f>F135+F136+F137+F138+F139</f>
        <v>0</v>
      </c>
      <c r="G134" s="198">
        <f>G135+G136+G137+G138+G139</f>
        <v>2081436.17</v>
      </c>
      <c r="H134" s="198">
        <f>H135+H136+H137+H138+H139</f>
        <v>109549.28</v>
      </c>
      <c r="I134" s="198">
        <f>I135+I136+I137+I138+I139</f>
        <v>0</v>
      </c>
      <c r="J134" s="316" t="s">
        <v>409</v>
      </c>
      <c r="K134" s="264" t="s">
        <v>211</v>
      </c>
    </row>
    <row r="135" spans="1:11" ht="30.75" customHeight="1">
      <c r="A135" s="314"/>
      <c r="B135" s="288"/>
      <c r="C135" s="291"/>
      <c r="D135" s="199">
        <v>2021</v>
      </c>
      <c r="E135" s="200">
        <f>E141</f>
        <v>0</v>
      </c>
      <c r="F135" s="200">
        <f>F141</f>
        <v>0</v>
      </c>
      <c r="G135" s="200">
        <f>G141</f>
        <v>0</v>
      </c>
      <c r="H135" s="200">
        <f>H141</f>
        <v>0</v>
      </c>
      <c r="I135" s="200">
        <f>I141</f>
        <v>0</v>
      </c>
      <c r="J135" s="317"/>
      <c r="K135" s="265"/>
    </row>
    <row r="136" spans="1:11" ht="30.75" customHeight="1">
      <c r="A136" s="314"/>
      <c r="B136" s="288"/>
      <c r="C136" s="291"/>
      <c r="D136" s="199">
        <v>2022</v>
      </c>
      <c r="E136" s="200">
        <f aca="true" t="shared" si="7" ref="E136:I139">E142</f>
        <v>1039165.74</v>
      </c>
      <c r="F136" s="200">
        <f t="shared" si="7"/>
        <v>0</v>
      </c>
      <c r="G136" s="200">
        <f t="shared" si="7"/>
        <v>987207.45</v>
      </c>
      <c r="H136" s="200">
        <f t="shared" si="7"/>
        <v>51958.29</v>
      </c>
      <c r="I136" s="200">
        <f t="shared" si="7"/>
        <v>0</v>
      </c>
      <c r="J136" s="317"/>
      <c r="K136" s="265"/>
    </row>
    <row r="137" spans="1:11" ht="30.75" customHeight="1">
      <c r="A137" s="314"/>
      <c r="B137" s="288"/>
      <c r="C137" s="291"/>
      <c r="D137" s="199">
        <v>2023</v>
      </c>
      <c r="E137" s="200">
        <f t="shared" si="7"/>
        <v>0</v>
      </c>
      <c r="F137" s="200">
        <f t="shared" si="7"/>
        <v>0</v>
      </c>
      <c r="G137" s="200">
        <f t="shared" si="7"/>
        <v>0</v>
      </c>
      <c r="H137" s="200">
        <f t="shared" si="7"/>
        <v>0</v>
      </c>
      <c r="I137" s="200">
        <f t="shared" si="7"/>
        <v>0</v>
      </c>
      <c r="J137" s="317"/>
      <c r="K137" s="265"/>
    </row>
    <row r="138" spans="1:11" ht="30.75" customHeight="1">
      <c r="A138" s="314"/>
      <c r="B138" s="288"/>
      <c r="C138" s="291"/>
      <c r="D138" s="199">
        <v>2024</v>
      </c>
      <c r="E138" s="200">
        <f t="shared" si="7"/>
        <v>1151819.71</v>
      </c>
      <c r="F138" s="200">
        <f t="shared" si="7"/>
        <v>0</v>
      </c>
      <c r="G138" s="200">
        <f t="shared" si="7"/>
        <v>1094228.72</v>
      </c>
      <c r="H138" s="200">
        <f t="shared" si="7"/>
        <v>57590.99</v>
      </c>
      <c r="I138" s="200">
        <f t="shared" si="7"/>
        <v>0</v>
      </c>
      <c r="J138" s="317"/>
      <c r="K138" s="265"/>
    </row>
    <row r="139" spans="1:11" ht="30.75" customHeight="1">
      <c r="A139" s="315"/>
      <c r="B139" s="289"/>
      <c r="C139" s="292"/>
      <c r="D139" s="199">
        <v>2025</v>
      </c>
      <c r="E139" s="200">
        <f t="shared" si="7"/>
        <v>0</v>
      </c>
      <c r="F139" s="200">
        <f t="shared" si="7"/>
        <v>0</v>
      </c>
      <c r="G139" s="200">
        <f t="shared" si="7"/>
        <v>0</v>
      </c>
      <c r="H139" s="200">
        <f t="shared" si="7"/>
        <v>0</v>
      </c>
      <c r="I139" s="200">
        <f t="shared" si="7"/>
        <v>0</v>
      </c>
      <c r="J139" s="318"/>
      <c r="K139" s="266"/>
    </row>
    <row r="140" spans="1:11" ht="22.5" customHeight="1">
      <c r="A140" s="310" t="s">
        <v>516</v>
      </c>
      <c r="B140" s="293" t="s">
        <v>515</v>
      </c>
      <c r="C140" s="283" t="s">
        <v>19</v>
      </c>
      <c r="D140" s="201" t="s">
        <v>4</v>
      </c>
      <c r="E140" s="202">
        <f>E141+E142+E143+E144+E145</f>
        <v>2190985.45</v>
      </c>
      <c r="F140" s="202">
        <v>0</v>
      </c>
      <c r="G140" s="202">
        <v>2081436.17</v>
      </c>
      <c r="H140" s="202">
        <v>109549.28</v>
      </c>
      <c r="I140" s="202">
        <v>0</v>
      </c>
      <c r="J140" s="316" t="s">
        <v>410</v>
      </c>
      <c r="K140" s="264" t="s">
        <v>212</v>
      </c>
    </row>
    <row r="141" spans="1:11" ht="22.5" customHeight="1">
      <c r="A141" s="311"/>
      <c r="B141" s="294"/>
      <c r="C141" s="284"/>
      <c r="D141" s="186">
        <v>2021</v>
      </c>
      <c r="E141" s="203">
        <f>F141+G141+H141+I141</f>
        <v>0</v>
      </c>
      <c r="F141" s="203">
        <v>0</v>
      </c>
      <c r="G141" s="203">
        <v>0</v>
      </c>
      <c r="H141" s="203">
        <v>0</v>
      </c>
      <c r="I141" s="203">
        <v>0</v>
      </c>
      <c r="J141" s="317"/>
      <c r="K141" s="265"/>
    </row>
    <row r="142" spans="1:11" ht="22.5" customHeight="1">
      <c r="A142" s="311"/>
      <c r="B142" s="294"/>
      <c r="C142" s="284"/>
      <c r="D142" s="186">
        <v>2022</v>
      </c>
      <c r="E142" s="203">
        <f>F142+G142+H142+I142</f>
        <v>1039165.74</v>
      </c>
      <c r="F142" s="203">
        <v>0</v>
      </c>
      <c r="G142" s="203">
        <v>987207.45</v>
      </c>
      <c r="H142" s="203">
        <v>51958.29</v>
      </c>
      <c r="I142" s="203">
        <v>0</v>
      </c>
      <c r="J142" s="317"/>
      <c r="K142" s="265"/>
    </row>
    <row r="143" spans="1:11" ht="22.5" customHeight="1">
      <c r="A143" s="311"/>
      <c r="B143" s="294"/>
      <c r="C143" s="284"/>
      <c r="D143" s="186">
        <v>2023</v>
      </c>
      <c r="E143" s="203">
        <f>F143+G143+H143+I143</f>
        <v>0</v>
      </c>
      <c r="F143" s="203">
        <v>0</v>
      </c>
      <c r="G143" s="203">
        <v>0</v>
      </c>
      <c r="H143" s="203">
        <v>0</v>
      </c>
      <c r="I143" s="203">
        <v>0</v>
      </c>
      <c r="J143" s="317"/>
      <c r="K143" s="265"/>
    </row>
    <row r="144" spans="1:11" ht="22.5" customHeight="1">
      <c r="A144" s="311"/>
      <c r="B144" s="294"/>
      <c r="C144" s="284"/>
      <c r="D144" s="186">
        <v>2024</v>
      </c>
      <c r="E144" s="203">
        <f>F144+G144+H144+I144</f>
        <v>1151819.71</v>
      </c>
      <c r="F144" s="203">
        <v>0</v>
      </c>
      <c r="G144" s="203">
        <v>1094228.72</v>
      </c>
      <c r="H144" s="203">
        <v>57590.99</v>
      </c>
      <c r="I144" s="203">
        <v>0</v>
      </c>
      <c r="J144" s="317"/>
      <c r="K144" s="265"/>
    </row>
    <row r="145" spans="1:11" ht="22.5" customHeight="1">
      <c r="A145" s="312"/>
      <c r="B145" s="295"/>
      <c r="C145" s="285"/>
      <c r="D145" s="186">
        <v>2025</v>
      </c>
      <c r="E145" s="203">
        <f>F145+G145+H145+I145</f>
        <v>0</v>
      </c>
      <c r="F145" s="203">
        <v>0</v>
      </c>
      <c r="G145" s="203">
        <v>0</v>
      </c>
      <c r="H145" s="203">
        <v>0</v>
      </c>
      <c r="I145" s="203">
        <v>0</v>
      </c>
      <c r="J145" s="318"/>
      <c r="K145" s="266"/>
    </row>
    <row r="146" spans="1:16" ht="15.75" customHeight="1">
      <c r="A146" s="319" t="s">
        <v>39</v>
      </c>
      <c r="B146" s="356" t="s">
        <v>315</v>
      </c>
      <c r="C146" s="359" t="s">
        <v>19</v>
      </c>
      <c r="D146" s="193" t="s">
        <v>4</v>
      </c>
      <c r="E146" s="208">
        <f>E147+E148+E149+E150+E151</f>
        <v>2123461945.6800003</v>
      </c>
      <c r="F146" s="208">
        <f>F147+F148+F149+F150+F151</f>
        <v>365403339.47</v>
      </c>
      <c r="G146" s="208">
        <f>G147+G148+G149+G150+G151</f>
        <v>16715587.7</v>
      </c>
      <c r="H146" s="208">
        <f>H147+H148+H149+H150+H151</f>
        <v>1651049933.4399998</v>
      </c>
      <c r="I146" s="208">
        <f>I147+I148+I149+I150+I151</f>
        <v>90293085.07</v>
      </c>
      <c r="J146" s="264" t="s">
        <v>121</v>
      </c>
      <c r="K146" s="264"/>
      <c r="L146" s="184">
        <v>2123461945.6800003</v>
      </c>
      <c r="M146" s="184">
        <v>365403339.47</v>
      </c>
      <c r="N146" s="184">
        <v>16715587.7</v>
      </c>
      <c r="O146" s="184">
        <v>1651049933.4399998</v>
      </c>
      <c r="P146" s="184">
        <v>90293085.07</v>
      </c>
    </row>
    <row r="147" spans="1:16" ht="15.75">
      <c r="A147" s="320"/>
      <c r="B147" s="357"/>
      <c r="C147" s="360"/>
      <c r="D147" s="195">
        <v>2021</v>
      </c>
      <c r="E147" s="209">
        <f aca="true" t="shared" si="8" ref="E147:I151">E153+E189+E225+E267</f>
        <v>398318683.38</v>
      </c>
      <c r="F147" s="209">
        <f t="shared" si="8"/>
        <v>41380542.08</v>
      </c>
      <c r="G147" s="209">
        <f t="shared" si="8"/>
        <v>9326340.02</v>
      </c>
      <c r="H147" s="209">
        <f t="shared" si="8"/>
        <v>329028316.21000004</v>
      </c>
      <c r="I147" s="209">
        <f t="shared" si="8"/>
        <v>18583485.07</v>
      </c>
      <c r="J147" s="265"/>
      <c r="K147" s="265"/>
      <c r="L147" s="184">
        <v>398318683.38</v>
      </c>
      <c r="M147" s="184">
        <v>41380542.08</v>
      </c>
      <c r="N147" s="184">
        <v>9326340.02</v>
      </c>
      <c r="O147" s="184">
        <v>329028316.21000004</v>
      </c>
      <c r="P147" s="184">
        <v>18583485.07</v>
      </c>
    </row>
    <row r="148" spans="1:16" ht="15.75">
      <c r="A148" s="320"/>
      <c r="B148" s="357"/>
      <c r="C148" s="360"/>
      <c r="D148" s="195">
        <v>2022</v>
      </c>
      <c r="E148" s="209">
        <f t="shared" si="8"/>
        <v>465306739.6</v>
      </c>
      <c r="F148" s="209">
        <f t="shared" si="8"/>
        <v>115886991.09</v>
      </c>
      <c r="G148" s="209">
        <f t="shared" si="8"/>
        <v>0</v>
      </c>
      <c r="H148" s="209">
        <f t="shared" si="8"/>
        <v>331492348.51</v>
      </c>
      <c r="I148" s="209">
        <f t="shared" si="8"/>
        <v>17927400</v>
      </c>
      <c r="J148" s="265"/>
      <c r="K148" s="265"/>
      <c r="L148" s="184">
        <v>465306739.6</v>
      </c>
      <c r="M148" s="184">
        <v>115886991.09</v>
      </c>
      <c r="N148" s="184">
        <v>0</v>
      </c>
      <c r="O148" s="184">
        <v>331492348.51</v>
      </c>
      <c r="P148" s="184">
        <v>17927400</v>
      </c>
    </row>
    <row r="149" spans="1:16" ht="15.75">
      <c r="A149" s="320"/>
      <c r="B149" s="357"/>
      <c r="C149" s="360"/>
      <c r="D149" s="195">
        <v>2023</v>
      </c>
      <c r="E149" s="209">
        <f t="shared" si="8"/>
        <v>424114946.4</v>
      </c>
      <c r="F149" s="209">
        <f t="shared" si="8"/>
        <v>69577829.67999999</v>
      </c>
      <c r="G149" s="209">
        <f t="shared" si="8"/>
        <v>7389247.68</v>
      </c>
      <c r="H149" s="209">
        <f t="shared" si="8"/>
        <v>329220469.04</v>
      </c>
      <c r="I149" s="209">
        <f t="shared" si="8"/>
        <v>17927400</v>
      </c>
      <c r="J149" s="265"/>
      <c r="K149" s="265"/>
      <c r="L149" s="184">
        <v>424114946.4</v>
      </c>
      <c r="M149" s="184">
        <v>69577829.67999999</v>
      </c>
      <c r="N149" s="184">
        <v>7389247.68</v>
      </c>
      <c r="O149" s="184">
        <v>329220469.04</v>
      </c>
      <c r="P149" s="184">
        <v>17927400</v>
      </c>
    </row>
    <row r="150" spans="1:16" ht="15.75">
      <c r="A150" s="320"/>
      <c r="B150" s="357"/>
      <c r="C150" s="360"/>
      <c r="D150" s="195">
        <v>2024</v>
      </c>
      <c r="E150" s="209">
        <f t="shared" si="8"/>
        <v>417860788.15</v>
      </c>
      <c r="F150" s="209">
        <f t="shared" si="8"/>
        <v>69278988.31</v>
      </c>
      <c r="G150" s="209">
        <f t="shared" si="8"/>
        <v>0</v>
      </c>
      <c r="H150" s="209">
        <f t="shared" si="8"/>
        <v>330654399.84</v>
      </c>
      <c r="I150" s="209">
        <f t="shared" si="8"/>
        <v>17927400</v>
      </c>
      <c r="J150" s="265"/>
      <c r="K150" s="265"/>
      <c r="L150" s="184">
        <v>417860788.15</v>
      </c>
      <c r="M150" s="184">
        <v>69278988.31</v>
      </c>
      <c r="N150" s="184">
        <v>0</v>
      </c>
      <c r="O150" s="184">
        <v>330654399.84</v>
      </c>
      <c r="P150" s="184">
        <v>17927400</v>
      </c>
    </row>
    <row r="151" spans="1:16" ht="15.75">
      <c r="A151" s="321"/>
      <c r="B151" s="358"/>
      <c r="C151" s="361"/>
      <c r="D151" s="195">
        <v>2025</v>
      </c>
      <c r="E151" s="209">
        <f t="shared" si="8"/>
        <v>417860788.15</v>
      </c>
      <c r="F151" s="209">
        <f t="shared" si="8"/>
        <v>69278988.31</v>
      </c>
      <c r="G151" s="209">
        <f t="shared" si="8"/>
        <v>0</v>
      </c>
      <c r="H151" s="209">
        <f t="shared" si="8"/>
        <v>330654399.84</v>
      </c>
      <c r="I151" s="209">
        <f t="shared" si="8"/>
        <v>17927400</v>
      </c>
      <c r="J151" s="266"/>
      <c r="K151" s="266"/>
      <c r="L151" s="184">
        <v>417860788.15</v>
      </c>
      <c r="M151" s="184">
        <v>69278988.31</v>
      </c>
      <c r="N151" s="184">
        <v>0</v>
      </c>
      <c r="O151" s="184">
        <v>330654399.84</v>
      </c>
      <c r="P151" s="184">
        <v>17927400</v>
      </c>
    </row>
    <row r="152" spans="1:11" ht="22.5" customHeight="1">
      <c r="A152" s="313" t="s">
        <v>175</v>
      </c>
      <c r="B152" s="287" t="s">
        <v>177</v>
      </c>
      <c r="C152" s="290" t="s">
        <v>19</v>
      </c>
      <c r="D152" s="197" t="s">
        <v>4</v>
      </c>
      <c r="E152" s="198">
        <f>E153+E154+E155+E156+E157</f>
        <v>1546989818.2299998</v>
      </c>
      <c r="F152" s="198">
        <f>F153+F154+F155+F156+F157</f>
        <v>215129184.48</v>
      </c>
      <c r="G152" s="198">
        <f>G153+G154+G155+G156+G157</f>
        <v>0</v>
      </c>
      <c r="H152" s="198">
        <f>H153+H154+H155+H156+H157</f>
        <v>1258282615.1899998</v>
      </c>
      <c r="I152" s="198">
        <f>I153+I154+I155+I156+I157</f>
        <v>73578018.56</v>
      </c>
      <c r="J152" s="264" t="s">
        <v>121</v>
      </c>
      <c r="K152" s="264"/>
    </row>
    <row r="153" spans="1:11" ht="22.5" customHeight="1">
      <c r="A153" s="314"/>
      <c r="B153" s="288"/>
      <c r="C153" s="291"/>
      <c r="D153" s="199">
        <v>2021</v>
      </c>
      <c r="E153" s="200">
        <f aca="true" t="shared" si="9" ref="E153:I157">E159+E165+E171+E177+E183</f>
        <v>286989651.69</v>
      </c>
      <c r="F153" s="200">
        <f t="shared" si="9"/>
        <v>26922897.55</v>
      </c>
      <c r="G153" s="200">
        <f t="shared" si="9"/>
        <v>0</v>
      </c>
      <c r="H153" s="200">
        <f t="shared" si="9"/>
        <v>244965935.58</v>
      </c>
      <c r="I153" s="200">
        <f t="shared" si="9"/>
        <v>15100818.56</v>
      </c>
      <c r="J153" s="265"/>
      <c r="K153" s="265"/>
    </row>
    <row r="154" spans="1:11" ht="22.5" customHeight="1">
      <c r="A154" s="314"/>
      <c r="B154" s="288"/>
      <c r="C154" s="291"/>
      <c r="D154" s="199">
        <v>2022</v>
      </c>
      <c r="E154" s="200">
        <f t="shared" si="9"/>
        <v>310291748.49</v>
      </c>
      <c r="F154" s="200">
        <f t="shared" si="9"/>
        <v>43142781.47</v>
      </c>
      <c r="G154" s="200">
        <f t="shared" si="9"/>
        <v>0</v>
      </c>
      <c r="H154" s="200">
        <f t="shared" si="9"/>
        <v>252529667.01999998</v>
      </c>
      <c r="I154" s="200">
        <f t="shared" si="9"/>
        <v>14619300</v>
      </c>
      <c r="J154" s="265"/>
      <c r="K154" s="265"/>
    </row>
    <row r="155" spans="1:11" ht="22.5" customHeight="1">
      <c r="A155" s="314"/>
      <c r="B155" s="288"/>
      <c r="C155" s="291"/>
      <c r="D155" s="199">
        <v>2023</v>
      </c>
      <c r="E155" s="200">
        <f t="shared" si="9"/>
        <v>313960907.84999996</v>
      </c>
      <c r="F155" s="200">
        <f t="shared" si="9"/>
        <v>46952607.45999999</v>
      </c>
      <c r="G155" s="200">
        <f t="shared" si="9"/>
        <v>0</v>
      </c>
      <c r="H155" s="200">
        <f t="shared" si="9"/>
        <v>252389000.39</v>
      </c>
      <c r="I155" s="200">
        <f t="shared" si="9"/>
        <v>14619300</v>
      </c>
      <c r="J155" s="265"/>
      <c r="K155" s="265"/>
    </row>
    <row r="156" spans="1:11" ht="22.5" customHeight="1">
      <c r="A156" s="314"/>
      <c r="B156" s="288"/>
      <c r="C156" s="291"/>
      <c r="D156" s="199">
        <v>2024</v>
      </c>
      <c r="E156" s="200">
        <f t="shared" si="9"/>
        <v>317873755.09999996</v>
      </c>
      <c r="F156" s="200">
        <f t="shared" si="9"/>
        <v>49055449</v>
      </c>
      <c r="G156" s="200">
        <f t="shared" si="9"/>
        <v>0</v>
      </c>
      <c r="H156" s="200">
        <f t="shared" si="9"/>
        <v>254199006.09999996</v>
      </c>
      <c r="I156" s="200">
        <f t="shared" si="9"/>
        <v>14619300</v>
      </c>
      <c r="J156" s="265"/>
      <c r="K156" s="265"/>
    </row>
    <row r="157" spans="1:11" ht="22.5" customHeight="1">
      <c r="A157" s="315"/>
      <c r="B157" s="289"/>
      <c r="C157" s="292"/>
      <c r="D157" s="199">
        <v>2025</v>
      </c>
      <c r="E157" s="200">
        <f t="shared" si="9"/>
        <v>317873755.09999996</v>
      </c>
      <c r="F157" s="200">
        <f t="shared" si="9"/>
        <v>49055449</v>
      </c>
      <c r="G157" s="200">
        <f t="shared" si="9"/>
        <v>0</v>
      </c>
      <c r="H157" s="200">
        <f t="shared" si="9"/>
        <v>254199006.09999996</v>
      </c>
      <c r="I157" s="200">
        <f t="shared" si="9"/>
        <v>14619300</v>
      </c>
      <c r="J157" s="266"/>
      <c r="K157" s="266"/>
    </row>
    <row r="158" spans="1:11" ht="30" customHeight="1">
      <c r="A158" s="310" t="s">
        <v>179</v>
      </c>
      <c r="B158" s="293" t="s">
        <v>178</v>
      </c>
      <c r="C158" s="283" t="s">
        <v>19</v>
      </c>
      <c r="D158" s="201" t="s">
        <v>4</v>
      </c>
      <c r="E158" s="202">
        <f>E159+E160+E161+E162+E163</f>
        <v>739862615.96</v>
      </c>
      <c r="F158" s="78">
        <v>0</v>
      </c>
      <c r="G158" s="78">
        <v>0</v>
      </c>
      <c r="H158" s="78">
        <v>666284597.4</v>
      </c>
      <c r="I158" s="78">
        <v>73578018.56</v>
      </c>
      <c r="J158" s="264" t="s">
        <v>121</v>
      </c>
      <c r="K158" s="264"/>
    </row>
    <row r="159" spans="1:11" ht="30" customHeight="1">
      <c r="A159" s="311"/>
      <c r="B159" s="294"/>
      <c r="C159" s="284"/>
      <c r="D159" s="186">
        <v>2021</v>
      </c>
      <c r="E159" s="203">
        <f>F159+G159+H159+I159</f>
        <v>140119173.5</v>
      </c>
      <c r="F159" s="77">
        <v>0</v>
      </c>
      <c r="G159" s="77">
        <v>0</v>
      </c>
      <c r="H159" s="77">
        <v>125018354.94</v>
      </c>
      <c r="I159" s="77">
        <v>15100818.56</v>
      </c>
      <c r="J159" s="265"/>
      <c r="K159" s="265"/>
    </row>
    <row r="160" spans="1:11" ht="30" customHeight="1">
      <c r="A160" s="311"/>
      <c r="B160" s="294"/>
      <c r="C160" s="284"/>
      <c r="D160" s="186">
        <v>2022</v>
      </c>
      <c r="E160" s="203">
        <f>F160+G160+H160+I160</f>
        <v>145227567.47</v>
      </c>
      <c r="F160" s="77">
        <v>0</v>
      </c>
      <c r="G160" s="77">
        <v>0</v>
      </c>
      <c r="H160" s="77">
        <v>130608267.47</v>
      </c>
      <c r="I160" s="77">
        <v>14619300</v>
      </c>
      <c r="J160" s="265"/>
      <c r="K160" s="265"/>
    </row>
    <row r="161" spans="1:11" ht="30" customHeight="1">
      <c r="A161" s="311"/>
      <c r="B161" s="294"/>
      <c r="C161" s="284"/>
      <c r="D161" s="186">
        <v>2023</v>
      </c>
      <c r="E161" s="203">
        <f>F161+G161+H161+I161</f>
        <v>148896726.82999998</v>
      </c>
      <c r="F161" s="77">
        <v>0</v>
      </c>
      <c r="G161" s="77">
        <v>0</v>
      </c>
      <c r="H161" s="77">
        <v>134277426.82999998</v>
      </c>
      <c r="I161" s="77">
        <v>14619300</v>
      </c>
      <c r="J161" s="265"/>
      <c r="K161" s="265"/>
    </row>
    <row r="162" spans="1:11" ht="30" customHeight="1">
      <c r="A162" s="311"/>
      <c r="B162" s="294"/>
      <c r="C162" s="284"/>
      <c r="D162" s="186">
        <v>2024</v>
      </c>
      <c r="E162" s="203">
        <f>F162+G162+H162+I162</f>
        <v>152809574.07999998</v>
      </c>
      <c r="F162" s="77"/>
      <c r="G162" s="77"/>
      <c r="H162" s="77">
        <v>138190274.07999998</v>
      </c>
      <c r="I162" s="77">
        <v>14619300</v>
      </c>
      <c r="J162" s="265"/>
      <c r="K162" s="265"/>
    </row>
    <row r="163" spans="1:11" ht="30" customHeight="1">
      <c r="A163" s="312"/>
      <c r="B163" s="295"/>
      <c r="C163" s="285"/>
      <c r="D163" s="186">
        <v>2025</v>
      </c>
      <c r="E163" s="203">
        <f>F163+G163+H163+I163</f>
        <v>152809574.07999998</v>
      </c>
      <c r="F163" s="77"/>
      <c r="G163" s="77"/>
      <c r="H163" s="77">
        <v>138190274.07999998</v>
      </c>
      <c r="I163" s="77">
        <v>14619300</v>
      </c>
      <c r="J163" s="266"/>
      <c r="K163" s="266"/>
    </row>
    <row r="164" spans="1:11" ht="15.75" customHeight="1">
      <c r="A164" s="310" t="s">
        <v>316</v>
      </c>
      <c r="B164" s="293" t="s">
        <v>308</v>
      </c>
      <c r="C164" s="283" t="s">
        <v>19</v>
      </c>
      <c r="D164" s="201" t="s">
        <v>4</v>
      </c>
      <c r="E164" s="202">
        <f>E165+E166+E167+E168+E169</f>
        <v>109523102.60999998</v>
      </c>
      <c r="F164" s="78">
        <v>66608958.32999998</v>
      </c>
      <c r="G164" s="78">
        <v>0</v>
      </c>
      <c r="H164" s="78">
        <v>42914144.28</v>
      </c>
      <c r="I164" s="78">
        <v>0</v>
      </c>
      <c r="J164" s="264" t="s">
        <v>121</v>
      </c>
      <c r="K164" s="264"/>
    </row>
    <row r="165" spans="1:11" ht="15.75">
      <c r="A165" s="311"/>
      <c r="B165" s="294"/>
      <c r="C165" s="284"/>
      <c r="D165" s="186">
        <v>2021</v>
      </c>
      <c r="E165" s="203">
        <f>F165+G165+H165+I165</f>
        <v>20960044.69</v>
      </c>
      <c r="F165" s="77">
        <v>13170661.81</v>
      </c>
      <c r="G165" s="77">
        <v>0</v>
      </c>
      <c r="H165" s="77">
        <v>7789382.880000001</v>
      </c>
      <c r="I165" s="77">
        <v>0</v>
      </c>
      <c r="J165" s="265"/>
      <c r="K165" s="265"/>
    </row>
    <row r="166" spans="1:11" ht="15.75">
      <c r="A166" s="311"/>
      <c r="B166" s="294"/>
      <c r="C166" s="284"/>
      <c r="D166" s="186">
        <v>2022</v>
      </c>
      <c r="E166" s="203">
        <f>F166+G166+H166+I166</f>
        <v>22140764.479999997</v>
      </c>
      <c r="F166" s="77">
        <v>13359574.129999999</v>
      </c>
      <c r="G166" s="77">
        <v>0</v>
      </c>
      <c r="H166" s="77">
        <v>8781190.35</v>
      </c>
      <c r="I166" s="77">
        <v>0</v>
      </c>
      <c r="J166" s="265"/>
      <c r="K166" s="265"/>
    </row>
    <row r="167" spans="1:11" ht="15.75">
      <c r="A167" s="311"/>
      <c r="B167" s="294"/>
      <c r="C167" s="284"/>
      <c r="D167" s="186">
        <v>2023</v>
      </c>
      <c r="E167" s="203">
        <f>F167+G167+H167+I167</f>
        <v>22140764.479999997</v>
      </c>
      <c r="F167" s="77">
        <v>13359574.129999999</v>
      </c>
      <c r="G167" s="77">
        <v>0</v>
      </c>
      <c r="H167" s="77">
        <v>8781190.35</v>
      </c>
      <c r="I167" s="77">
        <v>0</v>
      </c>
      <c r="J167" s="265"/>
      <c r="K167" s="265"/>
    </row>
    <row r="168" spans="1:11" ht="15.75">
      <c r="A168" s="311"/>
      <c r="B168" s="294"/>
      <c r="C168" s="284"/>
      <c r="D168" s="186">
        <v>2024</v>
      </c>
      <c r="E168" s="203">
        <f>F168+G168+H168+I168</f>
        <v>22140764.479999997</v>
      </c>
      <c r="F168" s="77">
        <v>13359574.129999999</v>
      </c>
      <c r="G168" s="77"/>
      <c r="H168" s="77">
        <v>8781190.35</v>
      </c>
      <c r="I168" s="77"/>
      <c r="J168" s="265"/>
      <c r="K168" s="265"/>
    </row>
    <row r="169" spans="1:11" ht="15.75">
      <c r="A169" s="312"/>
      <c r="B169" s="295"/>
      <c r="C169" s="285"/>
      <c r="D169" s="186">
        <v>2025</v>
      </c>
      <c r="E169" s="203">
        <f>F169+G169+H169+I169</f>
        <v>22140764.479999997</v>
      </c>
      <c r="F169" s="77">
        <v>13359574.129999999</v>
      </c>
      <c r="G169" s="77"/>
      <c r="H169" s="77">
        <v>8781190.35</v>
      </c>
      <c r="I169" s="77"/>
      <c r="J169" s="266"/>
      <c r="K169" s="266"/>
    </row>
    <row r="170" spans="1:11" ht="15.75" customHeight="1">
      <c r="A170" s="310" t="s">
        <v>320</v>
      </c>
      <c r="B170" s="293" t="s">
        <v>319</v>
      </c>
      <c r="C170" s="283" t="s">
        <v>19</v>
      </c>
      <c r="D170" s="201" t="s">
        <v>4</v>
      </c>
      <c r="E170" s="202">
        <f>E171+E172+E173+E174+E175</f>
        <v>605910642.26</v>
      </c>
      <c r="F170" s="78">
        <v>148520226.15</v>
      </c>
      <c r="G170" s="78">
        <v>0</v>
      </c>
      <c r="H170" s="78">
        <v>457390416.11</v>
      </c>
      <c r="I170" s="78">
        <v>0</v>
      </c>
      <c r="J170" s="264" t="s">
        <v>121</v>
      </c>
      <c r="K170" s="264"/>
    </row>
    <row r="171" spans="1:11" ht="15.75">
      <c r="A171" s="311"/>
      <c r="B171" s="294"/>
      <c r="C171" s="284"/>
      <c r="D171" s="186">
        <v>2021</v>
      </c>
      <c r="E171" s="203">
        <f>F171+G171+H171+I171</f>
        <v>112868096.10000001</v>
      </c>
      <c r="F171" s="77">
        <v>13752235.74</v>
      </c>
      <c r="G171" s="77">
        <v>0</v>
      </c>
      <c r="H171" s="77">
        <v>99115860.36000001</v>
      </c>
      <c r="I171" s="77">
        <v>0</v>
      </c>
      <c r="J171" s="265"/>
      <c r="K171" s="265"/>
    </row>
    <row r="172" spans="1:11" ht="15.75">
      <c r="A172" s="311"/>
      <c r="B172" s="294"/>
      <c r="C172" s="284"/>
      <c r="D172" s="186">
        <v>2022</v>
      </c>
      <c r="E172" s="203">
        <f>F172+G172+H172+I172</f>
        <v>123260636.54</v>
      </c>
      <c r="F172" s="77">
        <v>29783207.34</v>
      </c>
      <c r="G172" s="77">
        <v>0</v>
      </c>
      <c r="H172" s="77">
        <v>93477429.2</v>
      </c>
      <c r="I172" s="77">
        <v>0</v>
      </c>
      <c r="J172" s="265"/>
      <c r="K172" s="265"/>
    </row>
    <row r="173" spans="1:11" ht="15.75">
      <c r="A173" s="311"/>
      <c r="B173" s="294"/>
      <c r="C173" s="284"/>
      <c r="D173" s="186">
        <v>2023</v>
      </c>
      <c r="E173" s="203">
        <f>F173+G173+H173+I173</f>
        <v>123260636.53999999</v>
      </c>
      <c r="F173" s="77">
        <v>33593033.33</v>
      </c>
      <c r="G173" s="77">
        <v>0</v>
      </c>
      <c r="H173" s="77">
        <v>89667603.21</v>
      </c>
      <c r="I173" s="77">
        <v>0</v>
      </c>
      <c r="J173" s="265"/>
      <c r="K173" s="265"/>
    </row>
    <row r="174" spans="1:11" ht="15.75">
      <c r="A174" s="311"/>
      <c r="B174" s="294"/>
      <c r="C174" s="284"/>
      <c r="D174" s="186">
        <v>2024</v>
      </c>
      <c r="E174" s="203">
        <f>F174+G174+H174+I174</f>
        <v>123260636.54</v>
      </c>
      <c r="F174" s="77">
        <v>35695874.870000005</v>
      </c>
      <c r="G174" s="77"/>
      <c r="H174" s="77">
        <v>87564761.67</v>
      </c>
      <c r="I174" s="77"/>
      <c r="J174" s="265"/>
      <c r="K174" s="265"/>
    </row>
    <row r="175" spans="1:11" ht="15.75">
      <c r="A175" s="312"/>
      <c r="B175" s="295"/>
      <c r="C175" s="285"/>
      <c r="D175" s="186">
        <v>2025</v>
      </c>
      <c r="E175" s="203">
        <f>F175+G175+H175+I175</f>
        <v>123260636.54</v>
      </c>
      <c r="F175" s="77">
        <v>35695874.870000005</v>
      </c>
      <c r="G175" s="77"/>
      <c r="H175" s="77">
        <v>87564761.67</v>
      </c>
      <c r="I175" s="77"/>
      <c r="J175" s="266"/>
      <c r="K175" s="266"/>
    </row>
    <row r="176" spans="1:11" ht="15.75" customHeight="1">
      <c r="A176" s="310" t="s">
        <v>321</v>
      </c>
      <c r="B176" s="293" t="s">
        <v>317</v>
      </c>
      <c r="C176" s="283" t="s">
        <v>19</v>
      </c>
      <c r="D176" s="201" t="s">
        <v>4</v>
      </c>
      <c r="E176" s="202">
        <f>E177+E178+E179+E180+E181</f>
        <v>90304265.56</v>
      </c>
      <c r="F176" s="78">
        <v>0</v>
      </c>
      <c r="G176" s="78">
        <v>0</v>
      </c>
      <c r="H176" s="78">
        <v>90304265.56</v>
      </c>
      <c r="I176" s="78">
        <v>0</v>
      </c>
      <c r="J176" s="264" t="s">
        <v>417</v>
      </c>
      <c r="K176" s="264" t="s">
        <v>392</v>
      </c>
    </row>
    <row r="177" spans="1:11" ht="15.75">
      <c r="A177" s="311"/>
      <c r="B177" s="294"/>
      <c r="C177" s="284"/>
      <c r="D177" s="186">
        <v>2021</v>
      </c>
      <c r="E177" s="203">
        <f>F177+G177+H177+I177</f>
        <v>12815477.56</v>
      </c>
      <c r="F177" s="77">
        <v>0</v>
      </c>
      <c r="G177" s="77">
        <v>0</v>
      </c>
      <c r="H177" s="77">
        <v>12815477.56</v>
      </c>
      <c r="I177" s="77">
        <v>0</v>
      </c>
      <c r="J177" s="265"/>
      <c r="K177" s="265"/>
    </row>
    <row r="178" spans="1:11" ht="15.75">
      <c r="A178" s="311"/>
      <c r="B178" s="294"/>
      <c r="C178" s="284"/>
      <c r="D178" s="186">
        <v>2022</v>
      </c>
      <c r="E178" s="203">
        <f>F178+G178+H178+I178</f>
        <v>19372197</v>
      </c>
      <c r="F178" s="77">
        <v>0</v>
      </c>
      <c r="G178" s="77">
        <v>0</v>
      </c>
      <c r="H178" s="77">
        <v>19372197</v>
      </c>
      <c r="I178" s="77">
        <v>0</v>
      </c>
      <c r="J178" s="265"/>
      <c r="K178" s="265"/>
    </row>
    <row r="179" spans="1:11" ht="15.75">
      <c r="A179" s="311"/>
      <c r="B179" s="294"/>
      <c r="C179" s="284"/>
      <c r="D179" s="186">
        <v>2023</v>
      </c>
      <c r="E179" s="203">
        <f>F179+G179+H179+I179</f>
        <v>19372197</v>
      </c>
      <c r="F179" s="77">
        <v>0</v>
      </c>
      <c r="G179" s="77">
        <v>0</v>
      </c>
      <c r="H179" s="77">
        <v>19372197</v>
      </c>
      <c r="I179" s="77">
        <v>0</v>
      </c>
      <c r="J179" s="265"/>
      <c r="K179" s="265"/>
    </row>
    <row r="180" spans="1:11" ht="15.75">
      <c r="A180" s="311"/>
      <c r="B180" s="294"/>
      <c r="C180" s="284"/>
      <c r="D180" s="186">
        <v>2024</v>
      </c>
      <c r="E180" s="203">
        <f>F180+G180+H180+I180</f>
        <v>19372197</v>
      </c>
      <c r="F180" s="77"/>
      <c r="G180" s="77"/>
      <c r="H180" s="77">
        <v>19372197</v>
      </c>
      <c r="I180" s="77"/>
      <c r="J180" s="265"/>
      <c r="K180" s="265"/>
    </row>
    <row r="181" spans="1:11" ht="15.75">
      <c r="A181" s="312"/>
      <c r="B181" s="295"/>
      <c r="C181" s="285"/>
      <c r="D181" s="186">
        <v>2025</v>
      </c>
      <c r="E181" s="203">
        <f>F181+G181+H181+I181</f>
        <v>19372197</v>
      </c>
      <c r="F181" s="77"/>
      <c r="G181" s="77"/>
      <c r="H181" s="77">
        <v>19372197</v>
      </c>
      <c r="I181" s="77"/>
      <c r="J181" s="266"/>
      <c r="K181" s="266"/>
    </row>
    <row r="182" spans="1:11" ht="15.75" customHeight="1">
      <c r="A182" s="310" t="s">
        <v>322</v>
      </c>
      <c r="B182" s="293" t="s">
        <v>318</v>
      </c>
      <c r="C182" s="283" t="s">
        <v>19</v>
      </c>
      <c r="D182" s="201" t="s">
        <v>4</v>
      </c>
      <c r="E182" s="202">
        <f>E183+E184+E185+E186+E187</f>
        <v>1389191.8399999999</v>
      </c>
      <c r="F182" s="78">
        <v>0</v>
      </c>
      <c r="G182" s="78">
        <v>0</v>
      </c>
      <c r="H182" s="78">
        <v>1389191.8399999999</v>
      </c>
      <c r="I182" s="78">
        <v>0</v>
      </c>
      <c r="J182" s="264" t="s">
        <v>121</v>
      </c>
      <c r="K182" s="264"/>
    </row>
    <row r="183" spans="1:11" ht="15.75">
      <c r="A183" s="311"/>
      <c r="B183" s="294"/>
      <c r="C183" s="284"/>
      <c r="D183" s="186">
        <v>2021</v>
      </c>
      <c r="E183" s="203">
        <f>F183+G183+H183+I183</f>
        <v>226859.84</v>
      </c>
      <c r="F183" s="77">
        <v>0</v>
      </c>
      <c r="G183" s="77">
        <v>0</v>
      </c>
      <c r="H183" s="77">
        <v>226859.84</v>
      </c>
      <c r="I183" s="77">
        <v>0</v>
      </c>
      <c r="J183" s="265"/>
      <c r="K183" s="265"/>
    </row>
    <row r="184" spans="1:11" ht="15.75">
      <c r="A184" s="311"/>
      <c r="B184" s="294"/>
      <c r="C184" s="284"/>
      <c r="D184" s="186">
        <v>2022</v>
      </c>
      <c r="E184" s="203">
        <f>F184+G184+H184+I184</f>
        <v>290583</v>
      </c>
      <c r="F184" s="77">
        <v>0</v>
      </c>
      <c r="G184" s="77">
        <v>0</v>
      </c>
      <c r="H184" s="77">
        <v>290583</v>
      </c>
      <c r="I184" s="77">
        <v>0</v>
      </c>
      <c r="J184" s="265"/>
      <c r="K184" s="265"/>
    </row>
    <row r="185" spans="1:11" ht="15.75">
      <c r="A185" s="311"/>
      <c r="B185" s="294"/>
      <c r="C185" s="284"/>
      <c r="D185" s="186">
        <v>2023</v>
      </c>
      <c r="E185" s="203">
        <f>F185+G185+H185+I185</f>
        <v>290583</v>
      </c>
      <c r="F185" s="77">
        <v>0</v>
      </c>
      <c r="G185" s="77">
        <v>0</v>
      </c>
      <c r="H185" s="77">
        <v>290583</v>
      </c>
      <c r="I185" s="77">
        <v>0</v>
      </c>
      <c r="J185" s="265"/>
      <c r="K185" s="265"/>
    </row>
    <row r="186" spans="1:11" ht="15.75">
      <c r="A186" s="311"/>
      <c r="B186" s="294"/>
      <c r="C186" s="284"/>
      <c r="D186" s="186">
        <v>2024</v>
      </c>
      <c r="E186" s="203">
        <f>F186+G186+H186+I186</f>
        <v>290583</v>
      </c>
      <c r="F186" s="77"/>
      <c r="G186" s="77"/>
      <c r="H186" s="77">
        <v>290583</v>
      </c>
      <c r="I186" s="77"/>
      <c r="J186" s="265"/>
      <c r="K186" s="265"/>
    </row>
    <row r="187" spans="1:11" ht="15.75">
      <c r="A187" s="312"/>
      <c r="B187" s="295"/>
      <c r="C187" s="285"/>
      <c r="D187" s="186">
        <v>2025</v>
      </c>
      <c r="E187" s="203">
        <f>F187+G187+H187+I187</f>
        <v>290583</v>
      </c>
      <c r="F187" s="77"/>
      <c r="G187" s="77"/>
      <c r="H187" s="77">
        <v>290583</v>
      </c>
      <c r="I187" s="77"/>
      <c r="J187" s="266"/>
      <c r="K187" s="266"/>
    </row>
    <row r="188" spans="1:11" ht="27.75" customHeight="1">
      <c r="A188" s="313" t="s">
        <v>44</v>
      </c>
      <c r="B188" s="287" t="s">
        <v>117</v>
      </c>
      <c r="C188" s="290" t="s">
        <v>19</v>
      </c>
      <c r="D188" s="197" t="s">
        <v>4</v>
      </c>
      <c r="E188" s="210">
        <f>E189+E190+E191+E192+E193</f>
        <v>486955473.65000004</v>
      </c>
      <c r="F188" s="210">
        <f>F189+F190+F191+F192+F193</f>
        <v>89347574.58</v>
      </c>
      <c r="G188" s="210">
        <f>G189+G190+G191+G192+G193</f>
        <v>0</v>
      </c>
      <c r="H188" s="210">
        <f>H189+H190+H191+H192+H193</f>
        <v>380892832.56</v>
      </c>
      <c r="I188" s="210">
        <f>I189+I190+I191+I192+I193</f>
        <v>16715066.51</v>
      </c>
      <c r="J188" s="264" t="s">
        <v>121</v>
      </c>
      <c r="K188" s="264"/>
    </row>
    <row r="189" spans="1:11" ht="27.75" customHeight="1">
      <c r="A189" s="314"/>
      <c r="B189" s="288"/>
      <c r="C189" s="291"/>
      <c r="D189" s="199">
        <v>2021</v>
      </c>
      <c r="E189" s="211">
        <f>F189+G189+H189+I189</f>
        <v>89951581.66000001</v>
      </c>
      <c r="F189" s="211">
        <f>F195+F201+F207+F213+F219</f>
        <v>10807560.02</v>
      </c>
      <c r="G189" s="211">
        <f>G195+G201+G207+G213+G219</f>
        <v>0</v>
      </c>
      <c r="H189" s="211">
        <f>H195+H201+H207+H213+H219</f>
        <v>75661355.13000001</v>
      </c>
      <c r="I189" s="211">
        <f>I195+I201+I207+I213+I219</f>
        <v>3482666.51</v>
      </c>
      <c r="J189" s="265"/>
      <c r="K189" s="265"/>
    </row>
    <row r="190" spans="1:11" ht="27.75" customHeight="1">
      <c r="A190" s="314"/>
      <c r="B190" s="288"/>
      <c r="C190" s="291"/>
      <c r="D190" s="199">
        <v>2022</v>
      </c>
      <c r="E190" s="211">
        <f>F190+G190+H190+I190</f>
        <v>97830935.97</v>
      </c>
      <c r="F190" s="211">
        <f aca="true" t="shared" si="10" ref="F190:I193">F196+F202+F208+F214+F220</f>
        <v>18485857.24</v>
      </c>
      <c r="G190" s="211">
        <f t="shared" si="10"/>
        <v>0</v>
      </c>
      <c r="H190" s="211">
        <f t="shared" si="10"/>
        <v>76036978.73</v>
      </c>
      <c r="I190" s="211">
        <f t="shared" si="10"/>
        <v>3308100</v>
      </c>
      <c r="J190" s="265"/>
      <c r="K190" s="265"/>
    </row>
    <row r="191" spans="1:11" ht="27.75" customHeight="1">
      <c r="A191" s="314"/>
      <c r="B191" s="288"/>
      <c r="C191" s="291"/>
      <c r="D191" s="199">
        <v>2023</v>
      </c>
      <c r="E191" s="211">
        <f>F191+G191+H191+I191</f>
        <v>99198889.92</v>
      </c>
      <c r="F191" s="211">
        <f t="shared" si="10"/>
        <v>19607078.7</v>
      </c>
      <c r="G191" s="211">
        <f t="shared" si="10"/>
        <v>0</v>
      </c>
      <c r="H191" s="211">
        <f t="shared" si="10"/>
        <v>76283711.22</v>
      </c>
      <c r="I191" s="211">
        <f t="shared" si="10"/>
        <v>3308100</v>
      </c>
      <c r="J191" s="265"/>
      <c r="K191" s="265"/>
    </row>
    <row r="192" spans="1:11" ht="27.75" customHeight="1">
      <c r="A192" s="314"/>
      <c r="B192" s="288"/>
      <c r="C192" s="291"/>
      <c r="D192" s="199">
        <v>2024</v>
      </c>
      <c r="E192" s="211">
        <f>F192+G192+H192+I192</f>
        <v>99987033.05</v>
      </c>
      <c r="F192" s="211">
        <f t="shared" si="10"/>
        <v>20223539.31</v>
      </c>
      <c r="G192" s="211">
        <f t="shared" si="10"/>
        <v>0</v>
      </c>
      <c r="H192" s="211">
        <f t="shared" si="10"/>
        <v>76455393.74</v>
      </c>
      <c r="I192" s="211">
        <f t="shared" si="10"/>
        <v>3308100</v>
      </c>
      <c r="J192" s="265"/>
      <c r="K192" s="265"/>
    </row>
    <row r="193" spans="1:11" ht="27.75" customHeight="1">
      <c r="A193" s="315"/>
      <c r="B193" s="289"/>
      <c r="C193" s="292"/>
      <c r="D193" s="199">
        <v>2025</v>
      </c>
      <c r="E193" s="211">
        <f>F193+G193+H193+I193</f>
        <v>99987033.05</v>
      </c>
      <c r="F193" s="211">
        <f t="shared" si="10"/>
        <v>20223539.31</v>
      </c>
      <c r="G193" s="211">
        <f t="shared" si="10"/>
        <v>0</v>
      </c>
      <c r="H193" s="211">
        <f t="shared" si="10"/>
        <v>76455393.74</v>
      </c>
      <c r="I193" s="211">
        <f t="shared" si="10"/>
        <v>3308100</v>
      </c>
      <c r="J193" s="266"/>
      <c r="K193" s="266"/>
    </row>
    <row r="194" spans="1:11" ht="21" customHeight="1">
      <c r="A194" s="248" t="s">
        <v>130</v>
      </c>
      <c r="B194" s="293" t="s">
        <v>368</v>
      </c>
      <c r="C194" s="283" t="s">
        <v>19</v>
      </c>
      <c r="D194" s="36" t="s">
        <v>4</v>
      </c>
      <c r="E194" s="202">
        <f>E195+E196+E197+E198+E199</f>
        <v>151781706.1</v>
      </c>
      <c r="F194" s="79">
        <v>0</v>
      </c>
      <c r="G194" s="79">
        <v>0</v>
      </c>
      <c r="H194" s="79">
        <v>135066639.59</v>
      </c>
      <c r="I194" s="79">
        <v>16715066.51</v>
      </c>
      <c r="J194" s="264" t="s">
        <v>121</v>
      </c>
      <c r="K194" s="265"/>
    </row>
    <row r="195" spans="1:11" ht="21" customHeight="1">
      <c r="A195" s="249"/>
      <c r="B195" s="294"/>
      <c r="C195" s="284"/>
      <c r="D195" s="186">
        <v>2021</v>
      </c>
      <c r="E195" s="203">
        <f>F195+G195+H195+I195</f>
        <v>29332070.230000004</v>
      </c>
      <c r="F195" s="80">
        <v>0</v>
      </c>
      <c r="G195" s="80">
        <v>0</v>
      </c>
      <c r="H195" s="80">
        <v>25849403.720000003</v>
      </c>
      <c r="I195" s="80">
        <v>3482666.51</v>
      </c>
      <c r="J195" s="265"/>
      <c r="K195" s="265"/>
    </row>
    <row r="196" spans="1:11" ht="21" customHeight="1">
      <c r="A196" s="249"/>
      <c r="B196" s="294"/>
      <c r="C196" s="284"/>
      <c r="D196" s="186">
        <v>2022</v>
      </c>
      <c r="E196" s="203">
        <f>F196+G196+H196+I196</f>
        <v>29192371.94</v>
      </c>
      <c r="F196" s="80">
        <v>0</v>
      </c>
      <c r="G196" s="80">
        <v>0</v>
      </c>
      <c r="H196" s="80">
        <v>25884271.94</v>
      </c>
      <c r="I196" s="80">
        <v>3308100</v>
      </c>
      <c r="J196" s="265"/>
      <c r="K196" s="265"/>
    </row>
    <row r="197" spans="1:11" ht="21" customHeight="1">
      <c r="A197" s="249"/>
      <c r="B197" s="294"/>
      <c r="C197" s="284"/>
      <c r="D197" s="186">
        <v>2023</v>
      </c>
      <c r="E197" s="203">
        <f>F197+G197+H197+I197</f>
        <v>30560325.89</v>
      </c>
      <c r="F197" s="80">
        <v>0</v>
      </c>
      <c r="G197" s="80">
        <v>0</v>
      </c>
      <c r="H197" s="80">
        <v>27252225.89</v>
      </c>
      <c r="I197" s="80">
        <v>3308100</v>
      </c>
      <c r="J197" s="265"/>
      <c r="K197" s="265"/>
    </row>
    <row r="198" spans="1:11" ht="21" customHeight="1">
      <c r="A198" s="249"/>
      <c r="B198" s="294"/>
      <c r="C198" s="284"/>
      <c r="D198" s="186">
        <v>2024</v>
      </c>
      <c r="E198" s="203">
        <f>F198+G198+H198+I198</f>
        <v>31348469.02</v>
      </c>
      <c r="F198" s="80">
        <v>0</v>
      </c>
      <c r="G198" s="80">
        <v>0</v>
      </c>
      <c r="H198" s="80">
        <v>28040369.02</v>
      </c>
      <c r="I198" s="80">
        <v>3308100</v>
      </c>
      <c r="J198" s="265"/>
      <c r="K198" s="265"/>
    </row>
    <row r="199" spans="1:11" ht="21" customHeight="1">
      <c r="A199" s="250"/>
      <c r="B199" s="295"/>
      <c r="C199" s="285"/>
      <c r="D199" s="186">
        <v>2025</v>
      </c>
      <c r="E199" s="203">
        <f>F199+G199+H199+I199</f>
        <v>31348469.02</v>
      </c>
      <c r="F199" s="80">
        <v>0</v>
      </c>
      <c r="G199" s="80">
        <v>0</v>
      </c>
      <c r="H199" s="80">
        <v>28040369.02</v>
      </c>
      <c r="I199" s="80">
        <v>3308100</v>
      </c>
      <c r="J199" s="266"/>
      <c r="K199" s="266"/>
    </row>
    <row r="200" spans="1:11" ht="15.75" customHeight="1">
      <c r="A200" s="248" t="s">
        <v>369</v>
      </c>
      <c r="B200" s="293" t="s">
        <v>319</v>
      </c>
      <c r="C200" s="283" t="s">
        <v>19</v>
      </c>
      <c r="D200" s="36" t="s">
        <v>4</v>
      </c>
      <c r="E200" s="202">
        <f>E201+E202+E203+E204+E205</f>
        <v>319969364.4</v>
      </c>
      <c r="F200" s="79">
        <v>81041810.09</v>
      </c>
      <c r="G200" s="79">
        <v>0</v>
      </c>
      <c r="H200" s="79">
        <v>238927554.31</v>
      </c>
      <c r="I200" s="79">
        <v>0</v>
      </c>
      <c r="J200" s="264" t="s">
        <v>121</v>
      </c>
      <c r="K200" s="264"/>
    </row>
    <row r="201" spans="1:11" ht="15.75">
      <c r="A201" s="249"/>
      <c r="B201" s="294"/>
      <c r="C201" s="284"/>
      <c r="D201" s="186">
        <v>2021</v>
      </c>
      <c r="E201" s="203">
        <f>F201+G201+H201+I201</f>
        <v>57686151.60000001</v>
      </c>
      <c r="F201" s="80">
        <v>9019534.09</v>
      </c>
      <c r="G201" s="80">
        <v>0</v>
      </c>
      <c r="H201" s="80">
        <v>48666617.510000005</v>
      </c>
      <c r="I201" s="80">
        <v>0</v>
      </c>
      <c r="J201" s="265"/>
      <c r="K201" s="265"/>
    </row>
    <row r="202" spans="1:11" ht="15.75">
      <c r="A202" s="249"/>
      <c r="B202" s="294"/>
      <c r="C202" s="284"/>
      <c r="D202" s="186">
        <v>2022</v>
      </c>
      <c r="E202" s="203">
        <f>F202+G202+H202+I202</f>
        <v>65570803.2</v>
      </c>
      <c r="F202" s="80">
        <v>16856422.599999998</v>
      </c>
      <c r="G202" s="80">
        <v>0</v>
      </c>
      <c r="H202" s="80">
        <v>48714380.6</v>
      </c>
      <c r="I202" s="80">
        <v>0</v>
      </c>
      <c r="J202" s="265"/>
      <c r="K202" s="265"/>
    </row>
    <row r="203" spans="1:11" ht="15.75">
      <c r="A203" s="249"/>
      <c r="B203" s="294"/>
      <c r="C203" s="284"/>
      <c r="D203" s="186">
        <v>2023</v>
      </c>
      <c r="E203" s="203">
        <f>F203+G203+H203+I203</f>
        <v>65570803.2</v>
      </c>
      <c r="F203" s="80">
        <v>17977644.06</v>
      </c>
      <c r="G203" s="80">
        <v>0</v>
      </c>
      <c r="H203" s="80">
        <v>47593159.14</v>
      </c>
      <c r="I203" s="80">
        <v>0</v>
      </c>
      <c r="J203" s="265"/>
      <c r="K203" s="265"/>
    </row>
    <row r="204" spans="1:11" ht="15.75">
      <c r="A204" s="249"/>
      <c r="B204" s="294"/>
      <c r="C204" s="284"/>
      <c r="D204" s="186">
        <v>2024</v>
      </c>
      <c r="E204" s="203">
        <f>F204+G204+H204+I204</f>
        <v>65570803.2</v>
      </c>
      <c r="F204" s="80">
        <v>18594104.669999998</v>
      </c>
      <c r="G204" s="80">
        <v>0</v>
      </c>
      <c r="H204" s="80">
        <v>46976698.53</v>
      </c>
      <c r="I204" s="80">
        <v>0</v>
      </c>
      <c r="J204" s="265"/>
      <c r="K204" s="265"/>
    </row>
    <row r="205" spans="1:11" ht="15.75">
      <c r="A205" s="250"/>
      <c r="B205" s="295"/>
      <c r="C205" s="285"/>
      <c r="D205" s="186">
        <v>2025</v>
      </c>
      <c r="E205" s="203">
        <f>F205+G205+H205+I205</f>
        <v>65570803.2</v>
      </c>
      <c r="F205" s="80">
        <v>18594104.669999998</v>
      </c>
      <c r="G205" s="80">
        <v>0</v>
      </c>
      <c r="H205" s="80">
        <v>46976698.53</v>
      </c>
      <c r="I205" s="80">
        <v>0</v>
      </c>
      <c r="J205" s="266"/>
      <c r="K205" s="266"/>
    </row>
    <row r="206" spans="1:11" ht="15.75" customHeight="1">
      <c r="A206" s="248" t="s">
        <v>370</v>
      </c>
      <c r="B206" s="293" t="s">
        <v>308</v>
      </c>
      <c r="C206" s="283" t="s">
        <v>19</v>
      </c>
      <c r="D206" s="36" t="s">
        <v>4</v>
      </c>
      <c r="E206" s="202">
        <f>E207+E208+E209+E210+E211</f>
        <v>15204403.15</v>
      </c>
      <c r="F206" s="79">
        <v>8305764.489999999</v>
      </c>
      <c r="G206" s="79">
        <v>0</v>
      </c>
      <c r="H206" s="79">
        <v>6898638.66</v>
      </c>
      <c r="I206" s="79">
        <v>0</v>
      </c>
      <c r="J206" s="264" t="s">
        <v>121</v>
      </c>
      <c r="K206" s="264"/>
    </row>
    <row r="207" spans="1:11" ht="15.75">
      <c r="A207" s="249"/>
      <c r="B207" s="294"/>
      <c r="C207" s="284"/>
      <c r="D207" s="186">
        <v>2021</v>
      </c>
      <c r="E207" s="203">
        <f>F207+G207+H207+I207</f>
        <v>2933359.83</v>
      </c>
      <c r="F207" s="80">
        <v>1788025.93</v>
      </c>
      <c r="G207" s="80">
        <v>0</v>
      </c>
      <c r="H207" s="80">
        <v>1145333.9</v>
      </c>
      <c r="I207" s="80">
        <v>0</v>
      </c>
      <c r="J207" s="265"/>
      <c r="K207" s="265"/>
    </row>
    <row r="208" spans="1:11" ht="15.75">
      <c r="A208" s="249"/>
      <c r="B208" s="294"/>
      <c r="C208" s="284"/>
      <c r="D208" s="186">
        <v>2022</v>
      </c>
      <c r="E208" s="203">
        <f>F208+G208+H208+I208</f>
        <v>3067760.83</v>
      </c>
      <c r="F208" s="80">
        <v>1629434.64</v>
      </c>
      <c r="G208" s="80">
        <v>0</v>
      </c>
      <c r="H208" s="80">
        <v>1438326.19</v>
      </c>
      <c r="I208" s="80">
        <v>0</v>
      </c>
      <c r="J208" s="265"/>
      <c r="K208" s="265"/>
    </row>
    <row r="209" spans="1:11" ht="15.75">
      <c r="A209" s="249"/>
      <c r="B209" s="294"/>
      <c r="C209" s="284"/>
      <c r="D209" s="186">
        <v>2023</v>
      </c>
      <c r="E209" s="203">
        <f>F209+G209+H209+I209</f>
        <v>3067760.83</v>
      </c>
      <c r="F209" s="80">
        <v>1629434.64</v>
      </c>
      <c r="G209" s="80">
        <v>0</v>
      </c>
      <c r="H209" s="80">
        <v>1438326.19</v>
      </c>
      <c r="I209" s="80">
        <v>0</v>
      </c>
      <c r="J209" s="265"/>
      <c r="K209" s="265"/>
    </row>
    <row r="210" spans="1:11" ht="15.75">
      <c r="A210" s="249"/>
      <c r="B210" s="294"/>
      <c r="C210" s="284"/>
      <c r="D210" s="186">
        <v>2024</v>
      </c>
      <c r="E210" s="203">
        <f>F210+G210+H210+I210</f>
        <v>3067760.83</v>
      </c>
      <c r="F210" s="80">
        <v>1629434.64</v>
      </c>
      <c r="G210" s="80">
        <v>0</v>
      </c>
      <c r="H210" s="80">
        <v>1438326.19</v>
      </c>
      <c r="I210" s="80">
        <v>0</v>
      </c>
      <c r="J210" s="265"/>
      <c r="K210" s="265"/>
    </row>
    <row r="211" spans="1:11" ht="15.75">
      <c r="A211" s="250"/>
      <c r="B211" s="295"/>
      <c r="C211" s="285"/>
      <c r="D211" s="186">
        <v>2025</v>
      </c>
      <c r="E211" s="203">
        <f>F211+G211+H211+I211</f>
        <v>3067760.83</v>
      </c>
      <c r="F211" s="80">
        <v>1629434.64</v>
      </c>
      <c r="G211" s="80">
        <v>0</v>
      </c>
      <c r="H211" s="80">
        <v>1438326.19</v>
      </c>
      <c r="I211" s="80">
        <v>0</v>
      </c>
      <c r="J211" s="266"/>
      <c r="K211" s="266"/>
    </row>
    <row r="212" spans="1:11" ht="15.75" customHeight="1">
      <c r="A212" s="248" t="s">
        <v>371</v>
      </c>
      <c r="B212" s="293" t="s">
        <v>317</v>
      </c>
      <c r="C212" s="283" t="s">
        <v>19</v>
      </c>
      <c r="D212" s="36" t="s">
        <v>4</v>
      </c>
      <c r="E212" s="78">
        <f>E213+E214+E215+E216+E217</f>
        <v>0</v>
      </c>
      <c r="F212" s="79">
        <v>0</v>
      </c>
      <c r="G212" s="79">
        <v>0</v>
      </c>
      <c r="H212" s="79">
        <v>0</v>
      </c>
      <c r="I212" s="79">
        <v>0</v>
      </c>
      <c r="J212" s="264" t="s">
        <v>373</v>
      </c>
      <c r="K212" s="264" t="s">
        <v>211</v>
      </c>
    </row>
    <row r="213" spans="1:11" ht="15.75">
      <c r="A213" s="249"/>
      <c r="B213" s="294"/>
      <c r="C213" s="284"/>
      <c r="D213" s="186">
        <v>2021</v>
      </c>
      <c r="E213" s="77">
        <f>F213+G213+H213+I213</f>
        <v>0</v>
      </c>
      <c r="F213" s="80">
        <v>0</v>
      </c>
      <c r="G213" s="80">
        <v>0</v>
      </c>
      <c r="H213" s="80">
        <v>0</v>
      </c>
      <c r="I213" s="80">
        <v>0</v>
      </c>
      <c r="J213" s="265"/>
      <c r="K213" s="265"/>
    </row>
    <row r="214" spans="1:11" ht="15.75">
      <c r="A214" s="249"/>
      <c r="B214" s="294"/>
      <c r="C214" s="284"/>
      <c r="D214" s="186">
        <v>2022</v>
      </c>
      <c r="E214" s="77">
        <f>F214+G214+H214+I214</f>
        <v>0</v>
      </c>
      <c r="F214" s="80">
        <v>0</v>
      </c>
      <c r="G214" s="80">
        <v>0</v>
      </c>
      <c r="H214" s="80">
        <v>0</v>
      </c>
      <c r="I214" s="80">
        <v>0</v>
      </c>
      <c r="J214" s="265"/>
      <c r="K214" s="265"/>
    </row>
    <row r="215" spans="1:11" ht="15.75">
      <c r="A215" s="249"/>
      <c r="B215" s="294"/>
      <c r="C215" s="284"/>
      <c r="D215" s="186">
        <v>2023</v>
      </c>
      <c r="E215" s="77">
        <f>F215+G215+H215+I215</f>
        <v>0</v>
      </c>
      <c r="F215" s="80">
        <v>0</v>
      </c>
      <c r="G215" s="80">
        <v>0</v>
      </c>
      <c r="H215" s="80">
        <v>0</v>
      </c>
      <c r="I215" s="80">
        <v>0</v>
      </c>
      <c r="J215" s="265"/>
      <c r="K215" s="265"/>
    </row>
    <row r="216" spans="1:11" ht="15.75">
      <c r="A216" s="249"/>
      <c r="B216" s="294"/>
      <c r="C216" s="284"/>
      <c r="D216" s="186">
        <v>2024</v>
      </c>
      <c r="E216" s="77">
        <f>F216+G216+H216+I216</f>
        <v>0</v>
      </c>
      <c r="F216" s="80">
        <v>0</v>
      </c>
      <c r="G216" s="80">
        <v>0</v>
      </c>
      <c r="H216" s="80"/>
      <c r="I216" s="80"/>
      <c r="J216" s="265"/>
      <c r="K216" s="265"/>
    </row>
    <row r="217" spans="1:11" ht="15.75">
      <c r="A217" s="250"/>
      <c r="B217" s="295"/>
      <c r="C217" s="285"/>
      <c r="D217" s="186">
        <v>2025</v>
      </c>
      <c r="E217" s="77">
        <f>F217+G217+H217+I217</f>
        <v>0</v>
      </c>
      <c r="F217" s="80">
        <v>0</v>
      </c>
      <c r="G217" s="80">
        <v>0</v>
      </c>
      <c r="H217" s="80"/>
      <c r="I217" s="80"/>
      <c r="J217" s="266"/>
      <c r="K217" s="266"/>
    </row>
    <row r="218" spans="1:11" ht="15.75" customHeight="1">
      <c r="A218" s="248" t="s">
        <v>372</v>
      </c>
      <c r="B218" s="293" t="s">
        <v>318</v>
      </c>
      <c r="C218" s="283" t="s">
        <v>19</v>
      </c>
      <c r="D218" s="36" t="s">
        <v>4</v>
      </c>
      <c r="E218" s="78">
        <f>E219+E220+E221+E222+E223</f>
        <v>0</v>
      </c>
      <c r="F218" s="79">
        <v>0</v>
      </c>
      <c r="G218" s="79">
        <v>0</v>
      </c>
      <c r="H218" s="79">
        <v>0</v>
      </c>
      <c r="I218" s="79">
        <v>0</v>
      </c>
      <c r="J218" s="264" t="s">
        <v>272</v>
      </c>
      <c r="K218" s="264"/>
    </row>
    <row r="219" spans="1:11" ht="15.75">
      <c r="A219" s="249"/>
      <c r="B219" s="294"/>
      <c r="C219" s="284"/>
      <c r="D219" s="186">
        <v>2021</v>
      </c>
      <c r="E219" s="77">
        <f>F219+G219+H219+I219</f>
        <v>0</v>
      </c>
      <c r="F219" s="80">
        <v>0</v>
      </c>
      <c r="G219" s="80">
        <v>0</v>
      </c>
      <c r="H219" s="80">
        <v>0</v>
      </c>
      <c r="I219" s="80">
        <v>0</v>
      </c>
      <c r="J219" s="265"/>
      <c r="K219" s="265"/>
    </row>
    <row r="220" spans="1:11" ht="15.75">
      <c r="A220" s="249"/>
      <c r="B220" s="294"/>
      <c r="C220" s="284"/>
      <c r="D220" s="186">
        <v>2022</v>
      </c>
      <c r="E220" s="77">
        <f>F220+G220+H220+I220</f>
        <v>0</v>
      </c>
      <c r="F220" s="80">
        <v>0</v>
      </c>
      <c r="G220" s="80">
        <v>0</v>
      </c>
      <c r="H220" s="80">
        <v>0</v>
      </c>
      <c r="I220" s="80">
        <v>0</v>
      </c>
      <c r="J220" s="265"/>
      <c r="K220" s="265"/>
    </row>
    <row r="221" spans="1:11" ht="15.75">
      <c r="A221" s="249"/>
      <c r="B221" s="294"/>
      <c r="C221" s="284"/>
      <c r="D221" s="186">
        <v>2023</v>
      </c>
      <c r="E221" s="77">
        <f>F221+G221+H221+I221</f>
        <v>0</v>
      </c>
      <c r="F221" s="80">
        <v>0</v>
      </c>
      <c r="G221" s="80">
        <v>0</v>
      </c>
      <c r="H221" s="80">
        <v>0</v>
      </c>
      <c r="I221" s="80">
        <v>0</v>
      </c>
      <c r="J221" s="265"/>
      <c r="K221" s="265"/>
    </row>
    <row r="222" spans="1:11" ht="15.75">
      <c r="A222" s="249"/>
      <c r="B222" s="294"/>
      <c r="C222" s="284"/>
      <c r="D222" s="186">
        <v>2024</v>
      </c>
      <c r="E222" s="77">
        <f>F222+G222+H222+I222</f>
        <v>0</v>
      </c>
      <c r="F222" s="80">
        <v>0</v>
      </c>
      <c r="G222" s="80">
        <v>0</v>
      </c>
      <c r="H222" s="80"/>
      <c r="I222" s="80"/>
      <c r="J222" s="265"/>
      <c r="K222" s="265"/>
    </row>
    <row r="223" spans="1:11" ht="15.75">
      <c r="A223" s="250"/>
      <c r="B223" s="295"/>
      <c r="C223" s="285"/>
      <c r="D223" s="186">
        <v>2025</v>
      </c>
      <c r="E223" s="77">
        <f>F223+G223+H223+I223</f>
        <v>0</v>
      </c>
      <c r="F223" s="80">
        <v>0</v>
      </c>
      <c r="G223" s="80">
        <v>0</v>
      </c>
      <c r="H223" s="80"/>
      <c r="I223" s="80"/>
      <c r="J223" s="266"/>
      <c r="K223" s="266"/>
    </row>
    <row r="224" spans="1:16" ht="15" customHeight="1">
      <c r="A224" s="313" t="s">
        <v>180</v>
      </c>
      <c r="B224" s="287" t="s">
        <v>184</v>
      </c>
      <c r="C224" s="290" t="s">
        <v>19</v>
      </c>
      <c r="D224" s="197" t="s">
        <v>4</v>
      </c>
      <c r="E224" s="198">
        <f>E225+E226+E227+E228+E229</f>
        <v>64897856.27</v>
      </c>
      <c r="F224" s="198">
        <f>F225+F226+F227+F228+F229</f>
        <v>54258352.38</v>
      </c>
      <c r="G224" s="198">
        <f>G225+G226+G227+G228+G229</f>
        <v>0</v>
      </c>
      <c r="H224" s="198">
        <f>H225+H226+H227+H228+H229</f>
        <v>10639503.89</v>
      </c>
      <c r="I224" s="198">
        <f>I225+I226+I227+I228+I229</f>
        <v>0</v>
      </c>
      <c r="J224" s="264" t="s">
        <v>272</v>
      </c>
      <c r="K224" s="264"/>
      <c r="L224" s="184">
        <v>64897856.27</v>
      </c>
      <c r="M224" s="184">
        <v>54258352.38</v>
      </c>
      <c r="N224" s="184">
        <v>0</v>
      </c>
      <c r="O224" s="184">
        <v>10639503.89</v>
      </c>
      <c r="P224" s="184">
        <v>0</v>
      </c>
    </row>
    <row r="225" spans="1:16" ht="15.75">
      <c r="A225" s="314"/>
      <c r="B225" s="288"/>
      <c r="C225" s="291"/>
      <c r="D225" s="199">
        <v>2021</v>
      </c>
      <c r="E225" s="200">
        <f>F225+G225+H225+I225</f>
        <v>7713801.13</v>
      </c>
      <c r="F225" s="200">
        <f>F231+F237+F243+F249+F255+F261</f>
        <v>0</v>
      </c>
      <c r="G225" s="200">
        <f>G231+G237+G243+G249+G255+G261</f>
        <v>0</v>
      </c>
      <c r="H225" s="200">
        <f>H231+H237+H243+H249+H255+H261</f>
        <v>7713801.13</v>
      </c>
      <c r="I225" s="200">
        <f>I231+I237+I243+I249+I255+I261</f>
        <v>0</v>
      </c>
      <c r="J225" s="265"/>
      <c r="K225" s="265"/>
      <c r="L225" s="184">
        <v>7713801.13</v>
      </c>
      <c r="M225" s="184">
        <v>0</v>
      </c>
      <c r="N225" s="184">
        <v>0</v>
      </c>
      <c r="O225" s="184">
        <v>7713801.13</v>
      </c>
      <c r="P225" s="184">
        <v>0</v>
      </c>
    </row>
    <row r="226" spans="1:16" ht="15.75">
      <c r="A226" s="314"/>
      <c r="B226" s="288"/>
      <c r="C226" s="291"/>
      <c r="D226" s="199">
        <v>2022</v>
      </c>
      <c r="E226" s="200">
        <f>F226+G226+H226+I226</f>
        <v>57184055.14</v>
      </c>
      <c r="F226" s="200">
        <f>F232+F238+F244+F250+F256+F262</f>
        <v>54258352.38</v>
      </c>
      <c r="G226" s="200">
        <f>G232+G238+G244+G250</f>
        <v>0</v>
      </c>
      <c r="H226" s="200">
        <f>H232+H238+H244+H250+H256+H262</f>
        <v>2925702.76</v>
      </c>
      <c r="I226" s="200">
        <f>I232+I238+I244+I250+I256+I262</f>
        <v>0</v>
      </c>
      <c r="J226" s="265"/>
      <c r="K226" s="265"/>
      <c r="L226" s="184">
        <v>57184055.14</v>
      </c>
      <c r="M226" s="184">
        <v>54258352.38</v>
      </c>
      <c r="N226" s="184">
        <v>0</v>
      </c>
      <c r="O226" s="184">
        <v>2925702.76</v>
      </c>
      <c r="P226" s="184">
        <v>0</v>
      </c>
    </row>
    <row r="227" spans="1:16" ht="15.75">
      <c r="A227" s="314"/>
      <c r="B227" s="288"/>
      <c r="C227" s="291"/>
      <c r="D227" s="199">
        <v>2023</v>
      </c>
      <c r="E227" s="200">
        <f>F227+G227+H227+I227</f>
        <v>0</v>
      </c>
      <c r="F227" s="200">
        <f>F233+F239+F245+F251+F257+F263</f>
        <v>0</v>
      </c>
      <c r="G227" s="200">
        <f>G233+G239+G245+G251</f>
        <v>0</v>
      </c>
      <c r="H227" s="200">
        <f>H233+H239+H245+H251+H257+H263</f>
        <v>0</v>
      </c>
      <c r="I227" s="200">
        <f>I233+I239+I245+I251+I257+I263</f>
        <v>0</v>
      </c>
      <c r="J227" s="265"/>
      <c r="K227" s="265"/>
      <c r="L227" s="184">
        <v>0</v>
      </c>
      <c r="M227" s="184">
        <v>0</v>
      </c>
      <c r="N227" s="184">
        <v>0</v>
      </c>
      <c r="O227" s="184">
        <v>0</v>
      </c>
      <c r="P227" s="184">
        <v>0</v>
      </c>
    </row>
    <row r="228" spans="1:16" ht="15.75">
      <c r="A228" s="314"/>
      <c r="B228" s="288"/>
      <c r="C228" s="291"/>
      <c r="D228" s="199">
        <v>2024</v>
      </c>
      <c r="E228" s="200">
        <f>F228+G228+H228+I228</f>
        <v>0</v>
      </c>
      <c r="F228" s="200">
        <f>F234+F240+F246+F252+F258+F264</f>
        <v>0</v>
      </c>
      <c r="G228" s="200">
        <f>G234+G240+G246+G252</f>
        <v>0</v>
      </c>
      <c r="H228" s="200">
        <f>H234+H240+H246+H252+H258+H264</f>
        <v>0</v>
      </c>
      <c r="I228" s="200">
        <f>I234+I240+I246+I252+I258+I264</f>
        <v>0</v>
      </c>
      <c r="J228" s="265"/>
      <c r="K228" s="265"/>
      <c r="L228" s="184">
        <v>0</v>
      </c>
      <c r="M228" s="184">
        <v>0</v>
      </c>
      <c r="N228" s="184">
        <v>0</v>
      </c>
      <c r="O228" s="184">
        <v>0</v>
      </c>
      <c r="P228" s="184">
        <v>0</v>
      </c>
    </row>
    <row r="229" spans="1:16" ht="15.75">
      <c r="A229" s="315"/>
      <c r="B229" s="289"/>
      <c r="C229" s="292"/>
      <c r="D229" s="199">
        <v>2025</v>
      </c>
      <c r="E229" s="200">
        <f>F229+G229+H229+I229</f>
        <v>0</v>
      </c>
      <c r="F229" s="200">
        <f>F235+F241+F247+F253+F259+F265</f>
        <v>0</v>
      </c>
      <c r="G229" s="200">
        <f>G235+G241+G247+G253</f>
        <v>0</v>
      </c>
      <c r="H229" s="200">
        <f>H235+H241+H247+H253+H259+H265</f>
        <v>0</v>
      </c>
      <c r="I229" s="200">
        <f>I235+I241+I247+I253+I259+I265</f>
        <v>0</v>
      </c>
      <c r="J229" s="266"/>
      <c r="K229" s="266"/>
      <c r="L229" s="184">
        <v>0</v>
      </c>
      <c r="M229" s="184">
        <v>0</v>
      </c>
      <c r="N229" s="184">
        <v>0</v>
      </c>
      <c r="O229" s="184">
        <v>0</v>
      </c>
      <c r="P229" s="184">
        <v>0</v>
      </c>
    </row>
    <row r="230" spans="1:11" ht="15" customHeight="1">
      <c r="A230" s="310" t="s">
        <v>181</v>
      </c>
      <c r="B230" s="293" t="s">
        <v>168</v>
      </c>
      <c r="C230" s="283" t="s">
        <v>19</v>
      </c>
      <c r="D230" s="201" t="s">
        <v>4</v>
      </c>
      <c r="E230" s="202">
        <f>E231+E232+E233+E234+E235</f>
        <v>4347840</v>
      </c>
      <c r="F230" s="78">
        <v>4130448</v>
      </c>
      <c r="G230" s="78">
        <v>0</v>
      </c>
      <c r="H230" s="78">
        <v>217392</v>
      </c>
      <c r="I230" s="78">
        <v>0</v>
      </c>
      <c r="J230" s="264" t="s">
        <v>272</v>
      </c>
      <c r="K230" s="264"/>
    </row>
    <row r="231" spans="1:11" ht="15.75">
      <c r="A231" s="311"/>
      <c r="B231" s="294"/>
      <c r="C231" s="284"/>
      <c r="D231" s="186">
        <v>2021</v>
      </c>
      <c r="E231" s="203">
        <f>F231+G231+H231+I231</f>
        <v>0</v>
      </c>
      <c r="F231" s="77">
        <v>0</v>
      </c>
      <c r="G231" s="77">
        <v>0</v>
      </c>
      <c r="H231" s="77">
        <v>0</v>
      </c>
      <c r="I231" s="77">
        <v>0</v>
      </c>
      <c r="J231" s="265"/>
      <c r="K231" s="265"/>
    </row>
    <row r="232" spans="1:11" ht="15.75">
      <c r="A232" s="311"/>
      <c r="B232" s="294"/>
      <c r="C232" s="284"/>
      <c r="D232" s="186">
        <v>2022</v>
      </c>
      <c r="E232" s="203">
        <f>F232+G232+H232+I232</f>
        <v>4347840</v>
      </c>
      <c r="F232" s="77">
        <v>4130448</v>
      </c>
      <c r="G232" s="77">
        <v>0</v>
      </c>
      <c r="H232" s="77">
        <v>217392</v>
      </c>
      <c r="I232" s="77">
        <v>0</v>
      </c>
      <c r="J232" s="265"/>
      <c r="K232" s="265"/>
    </row>
    <row r="233" spans="1:11" ht="15.75">
      <c r="A233" s="311"/>
      <c r="B233" s="294"/>
      <c r="C233" s="284"/>
      <c r="D233" s="186">
        <v>2023</v>
      </c>
      <c r="E233" s="203">
        <f>F233+G233+H233+I233</f>
        <v>0</v>
      </c>
      <c r="F233" s="77">
        <v>0</v>
      </c>
      <c r="G233" s="77">
        <v>0</v>
      </c>
      <c r="H233" s="77">
        <v>0</v>
      </c>
      <c r="I233" s="77">
        <v>0</v>
      </c>
      <c r="J233" s="265"/>
      <c r="K233" s="265"/>
    </row>
    <row r="234" spans="1:11" ht="15.75">
      <c r="A234" s="311"/>
      <c r="B234" s="294"/>
      <c r="C234" s="284"/>
      <c r="D234" s="186">
        <v>2024</v>
      </c>
      <c r="E234" s="203">
        <f>F234+G234+H234+I234</f>
        <v>0</v>
      </c>
      <c r="F234" s="77">
        <v>0</v>
      </c>
      <c r="G234" s="77">
        <v>0</v>
      </c>
      <c r="H234" s="77">
        <v>0</v>
      </c>
      <c r="I234" s="77">
        <v>0</v>
      </c>
      <c r="J234" s="265"/>
      <c r="K234" s="265"/>
    </row>
    <row r="235" spans="1:11" ht="15.75">
      <c r="A235" s="312"/>
      <c r="B235" s="295"/>
      <c r="C235" s="285"/>
      <c r="D235" s="186">
        <v>2025</v>
      </c>
      <c r="E235" s="203">
        <f>F235+G235+H235+I235</f>
        <v>0</v>
      </c>
      <c r="F235" s="77">
        <v>0</v>
      </c>
      <c r="G235" s="77">
        <v>0</v>
      </c>
      <c r="H235" s="77">
        <v>0</v>
      </c>
      <c r="I235" s="77">
        <v>0</v>
      </c>
      <c r="J235" s="266"/>
      <c r="K235" s="266"/>
    </row>
    <row r="236" spans="1:11" ht="15" customHeight="1">
      <c r="A236" s="310" t="s">
        <v>182</v>
      </c>
      <c r="B236" s="293" t="s">
        <v>169</v>
      </c>
      <c r="C236" s="283" t="s">
        <v>19</v>
      </c>
      <c r="D236" s="201" t="s">
        <v>4</v>
      </c>
      <c r="E236" s="202">
        <f>E237+E238+E239+E240+E241</f>
        <v>1190000</v>
      </c>
      <c r="F236" s="78">
        <v>0</v>
      </c>
      <c r="G236" s="78">
        <v>0</v>
      </c>
      <c r="H236" s="78">
        <v>1190000</v>
      </c>
      <c r="I236" s="78">
        <v>0</v>
      </c>
      <c r="J236" s="264" t="s">
        <v>376</v>
      </c>
      <c r="K236" s="264"/>
    </row>
    <row r="237" spans="1:11" ht="15.75">
      <c r="A237" s="311"/>
      <c r="B237" s="294"/>
      <c r="C237" s="284"/>
      <c r="D237" s="186">
        <v>2021</v>
      </c>
      <c r="E237" s="203">
        <f>F237+G237+H237+I237</f>
        <v>1190000</v>
      </c>
      <c r="F237" s="77">
        <v>0</v>
      </c>
      <c r="G237" s="77">
        <v>0</v>
      </c>
      <c r="H237" s="77">
        <v>1190000</v>
      </c>
      <c r="I237" s="77">
        <v>0</v>
      </c>
      <c r="J237" s="265"/>
      <c r="K237" s="265"/>
    </row>
    <row r="238" spans="1:11" ht="15.75">
      <c r="A238" s="311"/>
      <c r="B238" s="294"/>
      <c r="C238" s="284"/>
      <c r="D238" s="186">
        <v>2022</v>
      </c>
      <c r="E238" s="203">
        <f>F238+G238+H238+I238</f>
        <v>0</v>
      </c>
      <c r="F238" s="77">
        <v>0</v>
      </c>
      <c r="G238" s="77">
        <v>0</v>
      </c>
      <c r="H238" s="77">
        <v>0</v>
      </c>
      <c r="I238" s="77">
        <v>0</v>
      </c>
      <c r="J238" s="265"/>
      <c r="K238" s="265"/>
    </row>
    <row r="239" spans="1:11" ht="15.75">
      <c r="A239" s="311"/>
      <c r="B239" s="294"/>
      <c r="C239" s="284"/>
      <c r="D239" s="186">
        <v>2023</v>
      </c>
      <c r="E239" s="203">
        <f>F239+G239+H239+I239</f>
        <v>0</v>
      </c>
      <c r="F239" s="77">
        <v>0</v>
      </c>
      <c r="G239" s="77">
        <v>0</v>
      </c>
      <c r="H239" s="77">
        <v>0</v>
      </c>
      <c r="I239" s="77">
        <v>0</v>
      </c>
      <c r="J239" s="265"/>
      <c r="K239" s="265"/>
    </row>
    <row r="240" spans="1:11" ht="15.75">
      <c r="A240" s="311"/>
      <c r="B240" s="294"/>
      <c r="C240" s="284"/>
      <c r="D240" s="186">
        <v>2024</v>
      </c>
      <c r="E240" s="203">
        <f>F240+G240+H240+I240</f>
        <v>0</v>
      </c>
      <c r="F240" s="77">
        <v>0</v>
      </c>
      <c r="G240" s="77">
        <v>0</v>
      </c>
      <c r="H240" s="77">
        <v>0</v>
      </c>
      <c r="I240" s="77">
        <v>0</v>
      </c>
      <c r="J240" s="265"/>
      <c r="K240" s="265"/>
    </row>
    <row r="241" spans="1:11" ht="15.75">
      <c r="A241" s="312"/>
      <c r="B241" s="295"/>
      <c r="C241" s="285"/>
      <c r="D241" s="186">
        <v>2025</v>
      </c>
      <c r="E241" s="203">
        <f>F241+G241+H241+I241</f>
        <v>0</v>
      </c>
      <c r="F241" s="77">
        <v>0</v>
      </c>
      <c r="G241" s="77">
        <v>0</v>
      </c>
      <c r="H241" s="77">
        <v>0</v>
      </c>
      <c r="I241" s="77">
        <v>0</v>
      </c>
      <c r="J241" s="266"/>
      <c r="K241" s="266"/>
    </row>
    <row r="242" spans="1:11" ht="15" customHeight="1">
      <c r="A242" s="310" t="s">
        <v>183</v>
      </c>
      <c r="B242" s="293" t="s">
        <v>170</v>
      </c>
      <c r="C242" s="283" t="s">
        <v>19</v>
      </c>
      <c r="D242" s="201" t="s">
        <v>4</v>
      </c>
      <c r="E242" s="202">
        <f>E243+E244+E245+E246+E247</f>
        <v>70000</v>
      </c>
      <c r="F242" s="78">
        <v>0</v>
      </c>
      <c r="G242" s="78">
        <v>0</v>
      </c>
      <c r="H242" s="78">
        <v>70000</v>
      </c>
      <c r="I242" s="78">
        <v>0</v>
      </c>
      <c r="J242" s="264" t="s">
        <v>376</v>
      </c>
      <c r="K242" s="264"/>
    </row>
    <row r="243" spans="1:11" ht="15.75">
      <c r="A243" s="311"/>
      <c r="B243" s="294"/>
      <c r="C243" s="284"/>
      <c r="D243" s="186">
        <v>2021</v>
      </c>
      <c r="E243" s="203">
        <f>F243+G243+H243+I243</f>
        <v>0</v>
      </c>
      <c r="F243" s="77">
        <v>0</v>
      </c>
      <c r="G243" s="77">
        <v>0</v>
      </c>
      <c r="H243" s="77">
        <v>0</v>
      </c>
      <c r="I243" s="77">
        <v>0</v>
      </c>
      <c r="J243" s="265"/>
      <c r="K243" s="265"/>
    </row>
    <row r="244" spans="1:11" ht="15.75">
      <c r="A244" s="311"/>
      <c r="B244" s="294"/>
      <c r="C244" s="284"/>
      <c r="D244" s="186">
        <v>2022</v>
      </c>
      <c r="E244" s="203">
        <f>F244+G244+H244+I244</f>
        <v>70000</v>
      </c>
      <c r="F244" s="77">
        <v>0</v>
      </c>
      <c r="G244" s="77">
        <v>0</v>
      </c>
      <c r="H244" s="77">
        <v>70000</v>
      </c>
      <c r="I244" s="77">
        <v>0</v>
      </c>
      <c r="J244" s="265"/>
      <c r="K244" s="265"/>
    </row>
    <row r="245" spans="1:11" ht="15.75">
      <c r="A245" s="311"/>
      <c r="B245" s="294"/>
      <c r="C245" s="284"/>
      <c r="D245" s="186">
        <v>2023</v>
      </c>
      <c r="E245" s="203">
        <f>F245+G245+H245+I245</f>
        <v>0</v>
      </c>
      <c r="F245" s="77">
        <v>0</v>
      </c>
      <c r="G245" s="77">
        <v>0</v>
      </c>
      <c r="H245" s="77">
        <v>0</v>
      </c>
      <c r="I245" s="77">
        <v>0</v>
      </c>
      <c r="J245" s="265"/>
      <c r="K245" s="265"/>
    </row>
    <row r="246" spans="1:11" ht="15.75">
      <c r="A246" s="311"/>
      <c r="B246" s="294"/>
      <c r="C246" s="284"/>
      <c r="D246" s="186">
        <v>2024</v>
      </c>
      <c r="E246" s="203">
        <f>F246+G246+H246+I246</f>
        <v>0</v>
      </c>
      <c r="F246" s="77">
        <v>0</v>
      </c>
      <c r="G246" s="77">
        <v>0</v>
      </c>
      <c r="H246" s="77">
        <v>0</v>
      </c>
      <c r="I246" s="77">
        <v>0</v>
      </c>
      <c r="J246" s="265"/>
      <c r="K246" s="265"/>
    </row>
    <row r="247" spans="1:11" ht="15.75">
      <c r="A247" s="312"/>
      <c r="B247" s="295"/>
      <c r="C247" s="285"/>
      <c r="D247" s="186">
        <v>2025</v>
      </c>
      <c r="E247" s="203">
        <f>F247+G247+H247+I247</f>
        <v>0</v>
      </c>
      <c r="F247" s="77">
        <v>0</v>
      </c>
      <c r="G247" s="77">
        <v>0</v>
      </c>
      <c r="H247" s="77">
        <v>0</v>
      </c>
      <c r="I247" s="77">
        <v>0</v>
      </c>
      <c r="J247" s="266"/>
      <c r="K247" s="266"/>
    </row>
    <row r="248" spans="1:11" ht="15" customHeight="1">
      <c r="A248" s="310" t="s">
        <v>374</v>
      </c>
      <c r="B248" s="293" t="s">
        <v>375</v>
      </c>
      <c r="C248" s="283" t="s">
        <v>19</v>
      </c>
      <c r="D248" s="201" t="s">
        <v>4</v>
      </c>
      <c r="E248" s="202">
        <f>E249+E250+E251+E252+E253</f>
        <v>6523801.13</v>
      </c>
      <c r="F248" s="78">
        <v>0</v>
      </c>
      <c r="G248" s="78">
        <v>0</v>
      </c>
      <c r="H248" s="78">
        <v>6523801.13</v>
      </c>
      <c r="I248" s="78">
        <v>0</v>
      </c>
      <c r="J248" s="264" t="s">
        <v>376</v>
      </c>
      <c r="K248" s="264"/>
    </row>
    <row r="249" spans="1:11" ht="15.75">
      <c r="A249" s="311"/>
      <c r="B249" s="294"/>
      <c r="C249" s="284"/>
      <c r="D249" s="186">
        <v>2021</v>
      </c>
      <c r="E249" s="203">
        <f>F249+G249+H249+I249</f>
        <v>6523801.13</v>
      </c>
      <c r="F249" s="77">
        <v>0</v>
      </c>
      <c r="G249" s="77">
        <v>0</v>
      </c>
      <c r="H249" s="77">
        <v>6523801.13</v>
      </c>
      <c r="I249" s="77">
        <v>0</v>
      </c>
      <c r="J249" s="265"/>
      <c r="K249" s="265"/>
    </row>
    <row r="250" spans="1:11" ht="15.75">
      <c r="A250" s="311"/>
      <c r="B250" s="294"/>
      <c r="C250" s="284"/>
      <c r="D250" s="186">
        <v>2022</v>
      </c>
      <c r="E250" s="203">
        <f>F250+G250+H250+I250</f>
        <v>0</v>
      </c>
      <c r="F250" s="77">
        <v>0</v>
      </c>
      <c r="G250" s="77">
        <v>0</v>
      </c>
      <c r="H250" s="77">
        <v>0</v>
      </c>
      <c r="I250" s="77">
        <v>0</v>
      </c>
      <c r="J250" s="265"/>
      <c r="K250" s="265"/>
    </row>
    <row r="251" spans="1:11" ht="15.75">
      <c r="A251" s="311"/>
      <c r="B251" s="294"/>
      <c r="C251" s="284"/>
      <c r="D251" s="186">
        <v>2023</v>
      </c>
      <c r="E251" s="203">
        <f>F251+G251+H251+I251</f>
        <v>0</v>
      </c>
      <c r="F251" s="77">
        <v>0</v>
      </c>
      <c r="G251" s="77">
        <v>0</v>
      </c>
      <c r="H251" s="77">
        <v>0</v>
      </c>
      <c r="I251" s="77">
        <v>0</v>
      </c>
      <c r="J251" s="265"/>
      <c r="K251" s="265"/>
    </row>
    <row r="252" spans="1:11" ht="15.75">
      <c r="A252" s="311"/>
      <c r="B252" s="294"/>
      <c r="C252" s="284"/>
      <c r="D252" s="186">
        <v>2024</v>
      </c>
      <c r="E252" s="203">
        <f>F252+G252+H252+I252</f>
        <v>0</v>
      </c>
      <c r="F252" s="77">
        <v>0</v>
      </c>
      <c r="G252" s="77">
        <v>0</v>
      </c>
      <c r="H252" s="77">
        <v>0</v>
      </c>
      <c r="I252" s="77">
        <v>0</v>
      </c>
      <c r="J252" s="265"/>
      <c r="K252" s="265"/>
    </row>
    <row r="253" spans="1:11" ht="15.75">
      <c r="A253" s="312"/>
      <c r="B253" s="295"/>
      <c r="C253" s="285"/>
      <c r="D253" s="186">
        <v>2025</v>
      </c>
      <c r="E253" s="203">
        <f>F253+G253+H253+I253</f>
        <v>0</v>
      </c>
      <c r="F253" s="77">
        <v>0</v>
      </c>
      <c r="G253" s="77">
        <v>0</v>
      </c>
      <c r="H253" s="77">
        <v>0</v>
      </c>
      <c r="I253" s="77">
        <v>0</v>
      </c>
      <c r="J253" s="266"/>
      <c r="K253" s="266"/>
    </row>
    <row r="254" spans="1:11" ht="15.75">
      <c r="A254" s="310" t="s">
        <v>510</v>
      </c>
      <c r="B254" s="293" t="s">
        <v>512</v>
      </c>
      <c r="C254" s="283" t="s">
        <v>19</v>
      </c>
      <c r="D254" s="201" t="s">
        <v>4</v>
      </c>
      <c r="E254" s="202">
        <f>E255+E256+E257+E258+E259</f>
        <v>9665700</v>
      </c>
      <c r="F254" s="78">
        <v>9182415</v>
      </c>
      <c r="G254" s="78">
        <v>0</v>
      </c>
      <c r="H254" s="78">
        <v>483285</v>
      </c>
      <c r="I254" s="78">
        <v>0</v>
      </c>
      <c r="J254" s="264" t="s">
        <v>391</v>
      </c>
      <c r="K254" s="264" t="s">
        <v>392</v>
      </c>
    </row>
    <row r="255" spans="1:11" ht="15.75">
      <c r="A255" s="311"/>
      <c r="B255" s="294"/>
      <c r="C255" s="284"/>
      <c r="D255" s="186">
        <v>2021</v>
      </c>
      <c r="E255" s="203">
        <f>F255+G255+H255+I255</f>
        <v>0</v>
      </c>
      <c r="F255" s="77">
        <v>0</v>
      </c>
      <c r="G255" s="77">
        <v>0</v>
      </c>
      <c r="H255" s="77">
        <v>0</v>
      </c>
      <c r="I255" s="77">
        <v>0</v>
      </c>
      <c r="J255" s="265"/>
      <c r="K255" s="265"/>
    </row>
    <row r="256" spans="1:11" ht="15.75">
      <c r="A256" s="311"/>
      <c r="B256" s="294"/>
      <c r="C256" s="284"/>
      <c r="D256" s="186">
        <v>2022</v>
      </c>
      <c r="E256" s="203">
        <f>F256+G256+H256+I256</f>
        <v>9665700</v>
      </c>
      <c r="F256" s="77">
        <v>9182415</v>
      </c>
      <c r="G256" s="77">
        <v>0</v>
      </c>
      <c r="H256" s="77">
        <v>483285</v>
      </c>
      <c r="I256" s="77">
        <v>0</v>
      </c>
      <c r="J256" s="265"/>
      <c r="K256" s="265"/>
    </row>
    <row r="257" spans="1:11" ht="15.75">
      <c r="A257" s="311"/>
      <c r="B257" s="294"/>
      <c r="C257" s="284"/>
      <c r="D257" s="186">
        <v>2023</v>
      </c>
      <c r="E257" s="203">
        <f>F257+G257+H257+I257</f>
        <v>0</v>
      </c>
      <c r="F257" s="77">
        <v>0</v>
      </c>
      <c r="G257" s="77">
        <v>0</v>
      </c>
      <c r="H257" s="77">
        <v>0</v>
      </c>
      <c r="I257" s="77">
        <v>0</v>
      </c>
      <c r="J257" s="265"/>
      <c r="K257" s="265"/>
    </row>
    <row r="258" spans="1:11" ht="15.75">
      <c r="A258" s="311"/>
      <c r="B258" s="294"/>
      <c r="C258" s="284"/>
      <c r="D258" s="186">
        <v>2024</v>
      </c>
      <c r="E258" s="203">
        <f>F258+G258+H258+I258</f>
        <v>0</v>
      </c>
      <c r="F258" s="77">
        <v>0</v>
      </c>
      <c r="G258" s="77">
        <v>0</v>
      </c>
      <c r="H258" s="77">
        <v>0</v>
      </c>
      <c r="I258" s="77">
        <v>0</v>
      </c>
      <c r="J258" s="265"/>
      <c r="K258" s="265"/>
    </row>
    <row r="259" spans="1:11" ht="15.75">
      <c r="A259" s="312"/>
      <c r="B259" s="295"/>
      <c r="C259" s="285"/>
      <c r="D259" s="186">
        <v>2025</v>
      </c>
      <c r="E259" s="203">
        <f>F259+G259+H259+I259</f>
        <v>0</v>
      </c>
      <c r="F259" s="77">
        <v>0</v>
      </c>
      <c r="G259" s="77">
        <v>0</v>
      </c>
      <c r="H259" s="77">
        <v>0</v>
      </c>
      <c r="I259" s="77">
        <v>0</v>
      </c>
      <c r="J259" s="266"/>
      <c r="K259" s="266"/>
    </row>
    <row r="260" spans="1:11" ht="15.75" customHeight="1">
      <c r="A260" s="310" t="s">
        <v>511</v>
      </c>
      <c r="B260" s="293" t="s">
        <v>396</v>
      </c>
      <c r="C260" s="283" t="s">
        <v>19</v>
      </c>
      <c r="D260" s="201" t="s">
        <v>4</v>
      </c>
      <c r="E260" s="202">
        <f>E261+E262+E263+E264+E265</f>
        <v>43100515.14</v>
      </c>
      <c r="F260" s="78">
        <v>40945489.38</v>
      </c>
      <c r="G260" s="78">
        <v>0</v>
      </c>
      <c r="H260" s="78">
        <v>2155025.76</v>
      </c>
      <c r="I260" s="78">
        <v>0</v>
      </c>
      <c r="J260" s="264" t="s">
        <v>391</v>
      </c>
      <c r="K260" s="264"/>
    </row>
    <row r="261" spans="1:11" ht="15.75">
      <c r="A261" s="311"/>
      <c r="B261" s="294"/>
      <c r="C261" s="284"/>
      <c r="D261" s="186">
        <v>2021</v>
      </c>
      <c r="E261" s="203">
        <f>F261+G261+H261+I261</f>
        <v>0</v>
      </c>
      <c r="F261" s="77">
        <v>0</v>
      </c>
      <c r="G261" s="77">
        <v>0</v>
      </c>
      <c r="H261" s="77">
        <v>0</v>
      </c>
      <c r="I261" s="77">
        <v>0</v>
      </c>
      <c r="J261" s="265"/>
      <c r="K261" s="265"/>
    </row>
    <row r="262" spans="1:11" ht="15.75">
      <c r="A262" s="311"/>
      <c r="B262" s="294"/>
      <c r="C262" s="284"/>
      <c r="D262" s="186">
        <v>2022</v>
      </c>
      <c r="E262" s="203">
        <f>F262+G262+H262+I262</f>
        <v>43100515.14</v>
      </c>
      <c r="F262" s="77">
        <v>40945489.38</v>
      </c>
      <c r="G262" s="77">
        <v>0</v>
      </c>
      <c r="H262" s="77">
        <v>2155025.76</v>
      </c>
      <c r="I262" s="77">
        <v>0</v>
      </c>
      <c r="J262" s="265"/>
      <c r="K262" s="265"/>
    </row>
    <row r="263" spans="1:11" ht="15.75">
      <c r="A263" s="311"/>
      <c r="B263" s="294"/>
      <c r="C263" s="284"/>
      <c r="D263" s="186">
        <v>2023</v>
      </c>
      <c r="E263" s="203">
        <f>F263+G263+H263+I263</f>
        <v>0</v>
      </c>
      <c r="F263" s="77">
        <v>0</v>
      </c>
      <c r="G263" s="77">
        <v>0</v>
      </c>
      <c r="H263" s="77">
        <v>0</v>
      </c>
      <c r="I263" s="77">
        <v>0</v>
      </c>
      <c r="J263" s="265"/>
      <c r="K263" s="265"/>
    </row>
    <row r="264" spans="1:11" ht="15.75">
      <c r="A264" s="311"/>
      <c r="B264" s="294"/>
      <c r="C264" s="284"/>
      <c r="D264" s="186">
        <v>2024</v>
      </c>
      <c r="E264" s="203">
        <f>F264+G264+H264+I264</f>
        <v>0</v>
      </c>
      <c r="F264" s="77">
        <v>0</v>
      </c>
      <c r="G264" s="77">
        <v>0</v>
      </c>
      <c r="H264" s="77">
        <v>0</v>
      </c>
      <c r="I264" s="77">
        <v>0</v>
      </c>
      <c r="J264" s="265"/>
      <c r="K264" s="265"/>
    </row>
    <row r="265" spans="1:11" ht="15.75">
      <c r="A265" s="312"/>
      <c r="B265" s="295"/>
      <c r="C265" s="285"/>
      <c r="D265" s="186">
        <v>2025</v>
      </c>
      <c r="E265" s="203">
        <f>F265+G265+H265+I265</f>
        <v>0</v>
      </c>
      <c r="F265" s="77">
        <v>0</v>
      </c>
      <c r="G265" s="77">
        <v>0</v>
      </c>
      <c r="H265" s="77">
        <v>0</v>
      </c>
      <c r="I265" s="77">
        <v>0</v>
      </c>
      <c r="J265" s="265"/>
      <c r="K265" s="266"/>
    </row>
    <row r="266" spans="1:11" ht="15.75" customHeight="1">
      <c r="A266" s="313" t="s">
        <v>389</v>
      </c>
      <c r="B266" s="287" t="s">
        <v>390</v>
      </c>
      <c r="C266" s="290" t="s">
        <v>19</v>
      </c>
      <c r="D266" s="197" t="s">
        <v>4</v>
      </c>
      <c r="E266" s="198">
        <f>E267+E268+E269+E270+E271</f>
        <v>24618797.529999997</v>
      </c>
      <c r="F266" s="198">
        <f>F267+F268+F269+F270+F271</f>
        <v>6668228.029999999</v>
      </c>
      <c r="G266" s="198">
        <f>G267+G268+G269+G270+G271</f>
        <v>16715587.7</v>
      </c>
      <c r="H266" s="198">
        <f>H267+H268+H269+H270+H271</f>
        <v>1234981.8</v>
      </c>
      <c r="I266" s="198">
        <f>I267+I268+I269+I270+I271</f>
        <v>0</v>
      </c>
      <c r="J266" s="265"/>
      <c r="K266" s="264"/>
    </row>
    <row r="267" spans="1:11" ht="15.75">
      <c r="A267" s="314"/>
      <c r="B267" s="288"/>
      <c r="C267" s="291"/>
      <c r="D267" s="199">
        <v>2021</v>
      </c>
      <c r="E267" s="200">
        <f>F267+G267+H267+I267</f>
        <v>13663648.899999999</v>
      </c>
      <c r="F267" s="200">
        <f>F273+F285+F279</f>
        <v>3650084.51</v>
      </c>
      <c r="G267" s="200">
        <f>G273+G285+G279</f>
        <v>9326340.02</v>
      </c>
      <c r="H267" s="200">
        <f>H273+H285+H279</f>
        <v>687224.37</v>
      </c>
      <c r="I267" s="200">
        <f>I273+I285</f>
        <v>0</v>
      </c>
      <c r="J267" s="265"/>
      <c r="K267" s="265"/>
    </row>
    <row r="268" spans="1:11" ht="15.75">
      <c r="A268" s="314"/>
      <c r="B268" s="288"/>
      <c r="C268" s="291"/>
      <c r="D268" s="199">
        <v>2022</v>
      </c>
      <c r="E268" s="200">
        <f>F268+G268+H268+I268</f>
        <v>0</v>
      </c>
      <c r="F268" s="200">
        <f aca="true" t="shared" si="11" ref="F268:H271">F274+F286+F280</f>
        <v>0</v>
      </c>
      <c r="G268" s="200">
        <f t="shared" si="11"/>
        <v>0</v>
      </c>
      <c r="H268" s="200">
        <f t="shared" si="11"/>
        <v>0</v>
      </c>
      <c r="I268" s="200">
        <f>I274+I286</f>
        <v>0</v>
      </c>
      <c r="J268" s="265"/>
      <c r="K268" s="265"/>
    </row>
    <row r="269" spans="1:11" ht="15.75">
      <c r="A269" s="314"/>
      <c r="B269" s="288"/>
      <c r="C269" s="291"/>
      <c r="D269" s="199">
        <v>2023</v>
      </c>
      <c r="E269" s="200">
        <f>F269+G269+H269+I269</f>
        <v>10955148.629999999</v>
      </c>
      <c r="F269" s="200">
        <f t="shared" si="11"/>
        <v>3018143.52</v>
      </c>
      <c r="G269" s="200">
        <f t="shared" si="11"/>
        <v>7389247.68</v>
      </c>
      <c r="H269" s="200">
        <f t="shared" si="11"/>
        <v>547757.43</v>
      </c>
      <c r="I269" s="200">
        <f>I275+I287</f>
        <v>0</v>
      </c>
      <c r="J269" s="265"/>
      <c r="K269" s="265"/>
    </row>
    <row r="270" spans="1:11" ht="15.75">
      <c r="A270" s="314"/>
      <c r="B270" s="288"/>
      <c r="C270" s="291"/>
      <c r="D270" s="199">
        <v>2024</v>
      </c>
      <c r="E270" s="200">
        <f>F270+G270+H270+I270</f>
        <v>0</v>
      </c>
      <c r="F270" s="200">
        <f t="shared" si="11"/>
        <v>0</v>
      </c>
      <c r="G270" s="200">
        <f t="shared" si="11"/>
        <v>0</v>
      </c>
      <c r="H270" s="200">
        <f t="shared" si="11"/>
        <v>0</v>
      </c>
      <c r="I270" s="200">
        <f>I276+I288</f>
        <v>0</v>
      </c>
      <c r="J270" s="265"/>
      <c r="K270" s="265"/>
    </row>
    <row r="271" spans="1:11" ht="15.75">
      <c r="A271" s="315"/>
      <c r="B271" s="289"/>
      <c r="C271" s="292"/>
      <c r="D271" s="199">
        <v>2025</v>
      </c>
      <c r="E271" s="200">
        <f>F271+G271+H271+I271</f>
        <v>0</v>
      </c>
      <c r="F271" s="200">
        <f t="shared" si="11"/>
        <v>0</v>
      </c>
      <c r="G271" s="200">
        <f t="shared" si="11"/>
        <v>0</v>
      </c>
      <c r="H271" s="200">
        <f t="shared" si="11"/>
        <v>0</v>
      </c>
      <c r="I271" s="200">
        <f>I277+I289</f>
        <v>0</v>
      </c>
      <c r="J271" s="265"/>
      <c r="K271" s="266"/>
    </row>
    <row r="272" spans="1:11" ht="15" customHeight="1">
      <c r="A272" s="310" t="s">
        <v>393</v>
      </c>
      <c r="B272" s="293" t="s">
        <v>394</v>
      </c>
      <c r="C272" s="283" t="s">
        <v>19</v>
      </c>
      <c r="D272" s="201" t="s">
        <v>4</v>
      </c>
      <c r="E272" s="202">
        <f>E273+E274+E275+E276+E277</f>
        <v>6352814.5200000005</v>
      </c>
      <c r="F272" s="202">
        <f>F273+F274+F275+F276+F277</f>
        <v>1689003.3599999999</v>
      </c>
      <c r="G272" s="202">
        <f>G273+G274+G275+G276+G277</f>
        <v>4524899.37</v>
      </c>
      <c r="H272" s="202">
        <f>H273+H274+H275+H276+H277</f>
        <v>138911.79</v>
      </c>
      <c r="I272" s="202">
        <f>I273+I274+I275+I276+I277</f>
        <v>0</v>
      </c>
      <c r="J272" s="265"/>
      <c r="K272" s="264"/>
    </row>
    <row r="273" spans="1:11" ht="15.75">
      <c r="A273" s="311"/>
      <c r="B273" s="294"/>
      <c r="C273" s="284"/>
      <c r="D273" s="186">
        <v>2021</v>
      </c>
      <c r="E273" s="203">
        <f>F273+G273+H273</f>
        <v>6352814.5200000005</v>
      </c>
      <c r="F273" s="77">
        <v>1689003.3599999999</v>
      </c>
      <c r="G273" s="77">
        <v>4524899.37</v>
      </c>
      <c r="H273" s="77">
        <v>138911.79</v>
      </c>
      <c r="I273" s="77">
        <v>0</v>
      </c>
      <c r="J273" s="265"/>
      <c r="K273" s="265"/>
    </row>
    <row r="274" spans="1:11" ht="15.75">
      <c r="A274" s="311"/>
      <c r="B274" s="294"/>
      <c r="C274" s="284"/>
      <c r="D274" s="186">
        <v>2022</v>
      </c>
      <c r="E274" s="203">
        <f>F274+G274+H274+I274</f>
        <v>0</v>
      </c>
      <c r="F274" s="77"/>
      <c r="G274" s="77">
        <v>0</v>
      </c>
      <c r="H274" s="77">
        <v>0</v>
      </c>
      <c r="I274" s="77">
        <v>0</v>
      </c>
      <c r="J274" s="265"/>
      <c r="K274" s="265"/>
    </row>
    <row r="275" spans="1:11" ht="15.75">
      <c r="A275" s="311"/>
      <c r="B275" s="294"/>
      <c r="C275" s="284"/>
      <c r="D275" s="186">
        <v>2023</v>
      </c>
      <c r="E275" s="203">
        <f>F275+G275+H275+I275</f>
        <v>0</v>
      </c>
      <c r="F275" s="77"/>
      <c r="G275" s="77">
        <v>0</v>
      </c>
      <c r="H275" s="77">
        <v>0</v>
      </c>
      <c r="I275" s="77">
        <v>0</v>
      </c>
      <c r="J275" s="265"/>
      <c r="K275" s="265"/>
    </row>
    <row r="276" spans="1:11" ht="15.75">
      <c r="A276" s="311"/>
      <c r="B276" s="294"/>
      <c r="C276" s="284"/>
      <c r="D276" s="186">
        <v>2024</v>
      </c>
      <c r="E276" s="203">
        <f>F276+G276+H276+I276</f>
        <v>0</v>
      </c>
      <c r="F276" s="77">
        <v>0</v>
      </c>
      <c r="G276" s="77">
        <v>0</v>
      </c>
      <c r="H276" s="77">
        <v>0</v>
      </c>
      <c r="I276" s="77">
        <v>0</v>
      </c>
      <c r="J276" s="265"/>
      <c r="K276" s="265"/>
    </row>
    <row r="277" spans="1:11" ht="15.75">
      <c r="A277" s="312"/>
      <c r="B277" s="295"/>
      <c r="C277" s="285"/>
      <c r="D277" s="186">
        <v>2025</v>
      </c>
      <c r="E277" s="203">
        <f>F277+G277+H277+I277</f>
        <v>0</v>
      </c>
      <c r="F277" s="77">
        <v>0</v>
      </c>
      <c r="G277" s="77">
        <v>0</v>
      </c>
      <c r="H277" s="77">
        <v>0</v>
      </c>
      <c r="I277" s="77">
        <v>0</v>
      </c>
      <c r="J277" s="266"/>
      <c r="K277" s="266"/>
    </row>
    <row r="278" spans="1:11" ht="15.75" customHeight="1">
      <c r="A278" s="310" t="s">
        <v>395</v>
      </c>
      <c r="B278" s="293" t="s">
        <v>396</v>
      </c>
      <c r="C278" s="283" t="s">
        <v>19</v>
      </c>
      <c r="D278" s="201" t="s">
        <v>4</v>
      </c>
      <c r="E278" s="202">
        <f>E279+E280+E281+E282+E283</f>
        <v>0</v>
      </c>
      <c r="F278" s="78">
        <v>0</v>
      </c>
      <c r="G278" s="78">
        <v>0</v>
      </c>
      <c r="H278" s="78">
        <v>0</v>
      </c>
      <c r="I278" s="78">
        <v>0</v>
      </c>
      <c r="J278" s="264" t="s">
        <v>324</v>
      </c>
      <c r="K278" s="264" t="s">
        <v>153</v>
      </c>
    </row>
    <row r="279" spans="1:11" ht="15.75">
      <c r="A279" s="311"/>
      <c r="B279" s="294"/>
      <c r="C279" s="284"/>
      <c r="D279" s="186">
        <v>2021</v>
      </c>
      <c r="E279" s="203">
        <f>F279+G279+H279</f>
        <v>0</v>
      </c>
      <c r="F279" s="77">
        <v>0</v>
      </c>
      <c r="G279" s="77">
        <v>0</v>
      </c>
      <c r="H279" s="77">
        <v>0</v>
      </c>
      <c r="I279" s="77">
        <v>0</v>
      </c>
      <c r="J279" s="265"/>
      <c r="K279" s="265"/>
    </row>
    <row r="280" spans="1:11" ht="15.75">
      <c r="A280" s="311"/>
      <c r="B280" s="294"/>
      <c r="C280" s="284"/>
      <c r="D280" s="186">
        <v>2022</v>
      </c>
      <c r="E280" s="203">
        <f>F280+G280+H280+I280</f>
        <v>0</v>
      </c>
      <c r="F280" s="77"/>
      <c r="G280" s="77"/>
      <c r="H280" s="77"/>
      <c r="I280" s="77">
        <v>0</v>
      </c>
      <c r="J280" s="265"/>
      <c r="K280" s="265"/>
    </row>
    <row r="281" spans="1:11" ht="15.75">
      <c r="A281" s="311"/>
      <c r="B281" s="294"/>
      <c r="C281" s="284"/>
      <c r="D281" s="186">
        <v>2023</v>
      </c>
      <c r="E281" s="203">
        <f>F281+G281+H281+I281</f>
        <v>0</v>
      </c>
      <c r="F281" s="77">
        <v>0</v>
      </c>
      <c r="G281" s="77">
        <v>0</v>
      </c>
      <c r="H281" s="77">
        <v>0</v>
      </c>
      <c r="I281" s="77">
        <v>0</v>
      </c>
      <c r="J281" s="265"/>
      <c r="K281" s="265"/>
    </row>
    <row r="282" spans="1:11" ht="15.75">
      <c r="A282" s="311"/>
      <c r="B282" s="294"/>
      <c r="C282" s="284"/>
      <c r="D282" s="186">
        <v>2024</v>
      </c>
      <c r="E282" s="203">
        <f>F282+G282+H282+I282</f>
        <v>0</v>
      </c>
      <c r="F282" s="77">
        <v>0</v>
      </c>
      <c r="G282" s="77">
        <v>0</v>
      </c>
      <c r="H282" s="77">
        <v>0</v>
      </c>
      <c r="I282" s="77">
        <v>0</v>
      </c>
      <c r="J282" s="265"/>
      <c r="K282" s="265"/>
    </row>
    <row r="283" spans="1:11" ht="15.75">
      <c r="A283" s="312"/>
      <c r="B283" s="295"/>
      <c r="C283" s="285"/>
      <c r="D283" s="186">
        <v>2025</v>
      </c>
      <c r="E283" s="203">
        <f>F283+G283+H283+I283</f>
        <v>0</v>
      </c>
      <c r="F283" s="77">
        <v>0</v>
      </c>
      <c r="G283" s="77">
        <v>0</v>
      </c>
      <c r="H283" s="77">
        <v>0</v>
      </c>
      <c r="I283" s="77">
        <v>0</v>
      </c>
      <c r="J283" s="266"/>
      <c r="K283" s="266"/>
    </row>
    <row r="284" spans="1:11" ht="15.75" customHeight="1">
      <c r="A284" s="310" t="s">
        <v>397</v>
      </c>
      <c r="B284" s="293" t="s">
        <v>398</v>
      </c>
      <c r="C284" s="283" t="s">
        <v>19</v>
      </c>
      <c r="D284" s="201" t="s">
        <v>4</v>
      </c>
      <c r="E284" s="202">
        <f>E285+E286+E287+E288+E289</f>
        <v>18265983.009999998</v>
      </c>
      <c r="F284" s="78">
        <v>4979224.67</v>
      </c>
      <c r="G284" s="78">
        <v>12190688.33</v>
      </c>
      <c r="H284" s="78">
        <v>1096070.01</v>
      </c>
      <c r="I284" s="78">
        <v>0</v>
      </c>
      <c r="J284" s="305" t="s">
        <v>353</v>
      </c>
      <c r="K284" s="264" t="s">
        <v>153</v>
      </c>
    </row>
    <row r="285" spans="1:11" ht="15.75">
      <c r="A285" s="311"/>
      <c r="B285" s="294"/>
      <c r="C285" s="284"/>
      <c r="D285" s="186">
        <v>2021</v>
      </c>
      <c r="E285" s="203">
        <f>F285+G285+H285+I285</f>
        <v>7310834.380000001</v>
      </c>
      <c r="F285" s="77">
        <v>1961081.15</v>
      </c>
      <c r="G285" s="77">
        <v>4801440.65</v>
      </c>
      <c r="H285" s="77">
        <v>548312.58</v>
      </c>
      <c r="I285" s="77">
        <v>0</v>
      </c>
      <c r="J285" s="305"/>
      <c r="K285" s="265"/>
    </row>
    <row r="286" spans="1:11" ht="15.75">
      <c r="A286" s="311"/>
      <c r="B286" s="294"/>
      <c r="C286" s="284"/>
      <c r="D286" s="186">
        <v>2022</v>
      </c>
      <c r="E286" s="203">
        <f>F286+G286+H286+I286</f>
        <v>0</v>
      </c>
      <c r="F286" s="77">
        <v>0</v>
      </c>
      <c r="G286" s="77">
        <v>0</v>
      </c>
      <c r="H286" s="77">
        <v>0</v>
      </c>
      <c r="I286" s="77">
        <v>0</v>
      </c>
      <c r="J286" s="305"/>
      <c r="K286" s="265"/>
    </row>
    <row r="287" spans="1:11" ht="15.75">
      <c r="A287" s="311"/>
      <c r="B287" s="294"/>
      <c r="C287" s="284"/>
      <c r="D287" s="186">
        <v>2023</v>
      </c>
      <c r="E287" s="203">
        <f>F287+G287+H287+I287</f>
        <v>10955148.629999999</v>
      </c>
      <c r="F287" s="77">
        <v>3018143.52</v>
      </c>
      <c r="G287" s="77">
        <v>7389247.68</v>
      </c>
      <c r="H287" s="77">
        <v>547757.43</v>
      </c>
      <c r="I287" s="77">
        <v>0</v>
      </c>
      <c r="J287" s="305"/>
      <c r="K287" s="265"/>
    </row>
    <row r="288" spans="1:11" ht="15.75">
      <c r="A288" s="311"/>
      <c r="B288" s="294"/>
      <c r="C288" s="284"/>
      <c r="D288" s="186">
        <v>2024</v>
      </c>
      <c r="E288" s="203">
        <f>F288+G288+H288+I288</f>
        <v>0</v>
      </c>
      <c r="F288" s="77">
        <v>0</v>
      </c>
      <c r="G288" s="77">
        <v>0</v>
      </c>
      <c r="H288" s="77">
        <v>0</v>
      </c>
      <c r="I288" s="77">
        <v>0</v>
      </c>
      <c r="J288" s="305"/>
      <c r="K288" s="265"/>
    </row>
    <row r="289" spans="1:11" ht="15.75">
      <c r="A289" s="312"/>
      <c r="B289" s="295"/>
      <c r="C289" s="285"/>
      <c r="D289" s="186">
        <v>2025</v>
      </c>
      <c r="E289" s="203">
        <f>F289+G289+H289+I289</f>
        <v>0</v>
      </c>
      <c r="F289" s="77">
        <v>0</v>
      </c>
      <c r="G289" s="77">
        <v>0</v>
      </c>
      <c r="H289" s="77">
        <v>0</v>
      </c>
      <c r="I289" s="77">
        <v>0</v>
      </c>
      <c r="J289" s="305"/>
      <c r="K289" s="266"/>
    </row>
    <row r="290" spans="1:16" ht="15.75" customHeight="1">
      <c r="A290" s="296" t="s">
        <v>40</v>
      </c>
      <c r="B290" s="299" t="s">
        <v>323</v>
      </c>
      <c r="C290" s="302" t="s">
        <v>19</v>
      </c>
      <c r="D290" s="212" t="s">
        <v>4</v>
      </c>
      <c r="E290" s="213">
        <f>E291+E292+E293+E294+E295</f>
        <v>357597039.75</v>
      </c>
      <c r="F290" s="214">
        <f>F291+F292+F293+F294+F295</f>
        <v>257929010.48000002</v>
      </c>
      <c r="G290" s="214">
        <f>G291+G292+G293+G294+G295</f>
        <v>0</v>
      </c>
      <c r="H290" s="214">
        <f>H291+H292+H293+H294+H295</f>
        <v>99668029.27</v>
      </c>
      <c r="I290" s="214">
        <f>I291+I292+I293+I294+I295</f>
        <v>0</v>
      </c>
      <c r="J290" s="305"/>
      <c r="K290" s="305"/>
      <c r="L290" s="213">
        <v>357597039.75</v>
      </c>
      <c r="M290" s="214">
        <v>257929010.48000002</v>
      </c>
      <c r="N290" s="214">
        <v>0</v>
      </c>
      <c r="O290" s="214">
        <v>99668029.27</v>
      </c>
      <c r="P290" s="214">
        <v>0</v>
      </c>
    </row>
    <row r="291" spans="1:16" ht="15.75">
      <c r="A291" s="297"/>
      <c r="B291" s="300"/>
      <c r="C291" s="303"/>
      <c r="D291" s="215">
        <v>2021</v>
      </c>
      <c r="E291" s="216">
        <f>F291+G291+H291+I291</f>
        <v>62513620.339999996</v>
      </c>
      <c r="F291" s="216">
        <f>F297+F309</f>
        <v>43484765.94</v>
      </c>
      <c r="G291" s="216">
        <f>G297+G309</f>
        <v>0</v>
      </c>
      <c r="H291" s="216">
        <f aca="true" t="shared" si="12" ref="F291:I295">H297+H309</f>
        <v>19028854.4</v>
      </c>
      <c r="I291" s="216">
        <f>I297+I309</f>
        <v>0</v>
      </c>
      <c r="J291" s="305"/>
      <c r="K291" s="305"/>
      <c r="L291" s="216">
        <v>62513620.339999996</v>
      </c>
      <c r="M291" s="216">
        <v>43484765.94</v>
      </c>
      <c r="N291" s="216">
        <v>0</v>
      </c>
      <c r="O291" s="216">
        <v>19028854.4</v>
      </c>
      <c r="P291" s="216">
        <v>0</v>
      </c>
    </row>
    <row r="292" spans="1:16" ht="15.75">
      <c r="A292" s="297"/>
      <c r="B292" s="300"/>
      <c r="C292" s="303"/>
      <c r="D292" s="215">
        <v>2022</v>
      </c>
      <c r="E292" s="216">
        <f>F292+G292+H292+I292</f>
        <v>70618797.88</v>
      </c>
      <c r="F292" s="216">
        <f t="shared" si="12"/>
        <v>51405475</v>
      </c>
      <c r="G292" s="216">
        <f t="shared" si="12"/>
        <v>0</v>
      </c>
      <c r="H292" s="216">
        <f t="shared" si="12"/>
        <v>19213322.88</v>
      </c>
      <c r="I292" s="216">
        <f t="shared" si="12"/>
        <v>0</v>
      </c>
      <c r="J292" s="305"/>
      <c r="K292" s="305"/>
      <c r="L292" s="216">
        <v>70618797.88</v>
      </c>
      <c r="M292" s="216">
        <v>51405475</v>
      </c>
      <c r="N292" s="216">
        <v>0</v>
      </c>
      <c r="O292" s="216">
        <v>19213322.88</v>
      </c>
      <c r="P292" s="216">
        <v>0</v>
      </c>
    </row>
    <row r="293" spans="1:16" ht="15.75">
      <c r="A293" s="297"/>
      <c r="B293" s="300"/>
      <c r="C293" s="303"/>
      <c r="D293" s="215">
        <v>2023</v>
      </c>
      <c r="E293" s="216">
        <f>F293+G293+H293+I293</f>
        <v>74245271.83</v>
      </c>
      <c r="F293" s="216">
        <f t="shared" si="12"/>
        <v>54286696.32</v>
      </c>
      <c r="G293" s="216">
        <f t="shared" si="12"/>
        <v>0</v>
      </c>
      <c r="H293" s="216">
        <f t="shared" si="12"/>
        <v>19958575.509999998</v>
      </c>
      <c r="I293" s="216">
        <f t="shared" si="12"/>
        <v>0</v>
      </c>
      <c r="J293" s="305"/>
      <c r="K293" s="305"/>
      <c r="L293" s="216">
        <v>74245271.83</v>
      </c>
      <c r="M293" s="216">
        <v>54286696.32</v>
      </c>
      <c r="N293" s="216">
        <v>0</v>
      </c>
      <c r="O293" s="216">
        <v>19958575.509999998</v>
      </c>
      <c r="P293" s="216">
        <v>0</v>
      </c>
    </row>
    <row r="294" spans="1:16" ht="15.75">
      <c r="A294" s="297"/>
      <c r="B294" s="300"/>
      <c r="C294" s="303"/>
      <c r="D294" s="215">
        <v>2024</v>
      </c>
      <c r="E294" s="216">
        <f>F294+G294+H294+I294</f>
        <v>76430283.85</v>
      </c>
      <c r="F294" s="216">
        <f t="shared" si="12"/>
        <v>55696645.61</v>
      </c>
      <c r="G294" s="216">
        <f t="shared" si="12"/>
        <v>0</v>
      </c>
      <c r="H294" s="216">
        <f t="shared" si="12"/>
        <v>20733638.24</v>
      </c>
      <c r="I294" s="216">
        <f t="shared" si="12"/>
        <v>0</v>
      </c>
      <c r="J294" s="305"/>
      <c r="K294" s="305"/>
      <c r="L294" s="216">
        <v>76430283.85</v>
      </c>
      <c r="M294" s="216">
        <v>55696645.61</v>
      </c>
      <c r="N294" s="216">
        <v>0</v>
      </c>
      <c r="O294" s="216">
        <v>20733638.24</v>
      </c>
      <c r="P294" s="216">
        <v>0</v>
      </c>
    </row>
    <row r="295" spans="1:16" ht="15.75">
      <c r="A295" s="298"/>
      <c r="B295" s="301"/>
      <c r="C295" s="304"/>
      <c r="D295" s="215">
        <v>2025</v>
      </c>
      <c r="E295" s="216">
        <f>F295+G295+H295+I295</f>
        <v>73789065.85</v>
      </c>
      <c r="F295" s="216">
        <f t="shared" si="12"/>
        <v>53055427.61</v>
      </c>
      <c r="G295" s="216">
        <f t="shared" si="12"/>
        <v>0</v>
      </c>
      <c r="H295" s="216">
        <f t="shared" si="12"/>
        <v>20733638.24</v>
      </c>
      <c r="I295" s="216">
        <f t="shared" si="12"/>
        <v>0</v>
      </c>
      <c r="J295" s="305"/>
      <c r="K295" s="305"/>
      <c r="L295" s="216">
        <v>73789065.85</v>
      </c>
      <c r="M295" s="216">
        <v>53055427.61</v>
      </c>
      <c r="N295" s="216">
        <v>0</v>
      </c>
      <c r="O295" s="216">
        <v>20733638.24</v>
      </c>
      <c r="P295" s="216">
        <v>0</v>
      </c>
    </row>
    <row r="296" spans="1:11" ht="15" customHeight="1">
      <c r="A296" s="286" t="s">
        <v>41</v>
      </c>
      <c r="B296" s="287" t="s">
        <v>185</v>
      </c>
      <c r="C296" s="290" t="s">
        <v>19</v>
      </c>
      <c r="D296" s="197" t="s">
        <v>4</v>
      </c>
      <c r="E296" s="217">
        <f>E297+E298+E299+E300+E301</f>
        <v>99668029.27</v>
      </c>
      <c r="F296" s="217">
        <f>F297+F298+F299+F300+F301</f>
        <v>0</v>
      </c>
      <c r="G296" s="217">
        <f>G297+G298+G299+G300+G301</f>
        <v>0</v>
      </c>
      <c r="H296" s="217">
        <f>H297+H298+H299+H300+H301</f>
        <v>99668029.27</v>
      </c>
      <c r="I296" s="217">
        <f>I297+I298+I299+I300+I301</f>
        <v>0</v>
      </c>
      <c r="J296" s="264" t="s">
        <v>250</v>
      </c>
      <c r="K296" s="264" t="s">
        <v>153</v>
      </c>
    </row>
    <row r="297" spans="1:11" ht="15.75">
      <c r="A297" s="286"/>
      <c r="B297" s="288"/>
      <c r="C297" s="291"/>
      <c r="D297" s="199">
        <v>2021</v>
      </c>
      <c r="E297" s="218">
        <f>E303</f>
        <v>19028854.4</v>
      </c>
      <c r="F297" s="218">
        <f>F303</f>
        <v>0</v>
      </c>
      <c r="G297" s="218">
        <f>G303</f>
        <v>0</v>
      </c>
      <c r="H297" s="218">
        <f>H303</f>
        <v>19028854.4</v>
      </c>
      <c r="I297" s="218">
        <f>I303</f>
        <v>0</v>
      </c>
      <c r="J297" s="265"/>
      <c r="K297" s="265"/>
    </row>
    <row r="298" spans="1:11" ht="30" customHeight="1">
      <c r="A298" s="286"/>
      <c r="B298" s="288"/>
      <c r="C298" s="291"/>
      <c r="D298" s="199">
        <v>2022</v>
      </c>
      <c r="E298" s="218">
        <f aca="true" t="shared" si="13" ref="E298:I301">E304</f>
        <v>19213322.88</v>
      </c>
      <c r="F298" s="218">
        <f t="shared" si="13"/>
        <v>0</v>
      </c>
      <c r="G298" s="218">
        <f t="shared" si="13"/>
        <v>0</v>
      </c>
      <c r="H298" s="218">
        <f t="shared" si="13"/>
        <v>19213322.88</v>
      </c>
      <c r="I298" s="218">
        <f t="shared" si="13"/>
        <v>0</v>
      </c>
      <c r="J298" s="265"/>
      <c r="K298" s="265"/>
    </row>
    <row r="299" spans="1:11" ht="15.75">
      <c r="A299" s="286"/>
      <c r="B299" s="288"/>
      <c r="C299" s="291"/>
      <c r="D299" s="199">
        <v>2023</v>
      </c>
      <c r="E299" s="218">
        <f t="shared" si="13"/>
        <v>19958575.509999998</v>
      </c>
      <c r="F299" s="218">
        <f t="shared" si="13"/>
        <v>0</v>
      </c>
      <c r="G299" s="218">
        <f t="shared" si="13"/>
        <v>0</v>
      </c>
      <c r="H299" s="218">
        <f t="shared" si="13"/>
        <v>19958575.509999998</v>
      </c>
      <c r="I299" s="218">
        <f t="shared" si="13"/>
        <v>0</v>
      </c>
      <c r="J299" s="265"/>
      <c r="K299" s="265"/>
    </row>
    <row r="300" spans="1:11" ht="15.75">
      <c r="A300" s="286"/>
      <c r="B300" s="288"/>
      <c r="C300" s="291"/>
      <c r="D300" s="199">
        <v>2024</v>
      </c>
      <c r="E300" s="218">
        <f t="shared" si="13"/>
        <v>20733638.24</v>
      </c>
      <c r="F300" s="218">
        <f t="shared" si="13"/>
        <v>0</v>
      </c>
      <c r="G300" s="218">
        <f t="shared" si="13"/>
        <v>0</v>
      </c>
      <c r="H300" s="218">
        <f>H306</f>
        <v>20733638.24</v>
      </c>
      <c r="I300" s="218">
        <f t="shared" si="13"/>
        <v>0</v>
      </c>
      <c r="J300" s="265"/>
      <c r="K300" s="265"/>
    </row>
    <row r="301" spans="1:11" ht="15.75">
      <c r="A301" s="286"/>
      <c r="B301" s="289"/>
      <c r="C301" s="292"/>
      <c r="D301" s="199">
        <v>2025</v>
      </c>
      <c r="E301" s="218">
        <f t="shared" si="13"/>
        <v>20733638.24</v>
      </c>
      <c r="F301" s="218">
        <f t="shared" si="13"/>
        <v>0</v>
      </c>
      <c r="G301" s="218">
        <f t="shared" si="13"/>
        <v>0</v>
      </c>
      <c r="H301" s="218">
        <f>H307</f>
        <v>20733638.24</v>
      </c>
      <c r="I301" s="218">
        <f t="shared" si="13"/>
        <v>0</v>
      </c>
      <c r="J301" s="266"/>
      <c r="K301" s="266"/>
    </row>
    <row r="302" spans="1:11" ht="15.75" customHeight="1">
      <c r="A302" s="225" t="s">
        <v>139</v>
      </c>
      <c r="B302" s="293" t="s">
        <v>186</v>
      </c>
      <c r="C302" s="283" t="s">
        <v>19</v>
      </c>
      <c r="D302" s="201" t="s">
        <v>4</v>
      </c>
      <c r="E302" s="202">
        <f>E303+E304+E305+E306+E307</f>
        <v>99668029.27</v>
      </c>
      <c r="F302" s="219">
        <v>0</v>
      </c>
      <c r="G302" s="219">
        <v>0</v>
      </c>
      <c r="H302" s="219">
        <v>99668029.27</v>
      </c>
      <c r="I302" s="219">
        <v>0</v>
      </c>
      <c r="J302" s="305" t="s">
        <v>377</v>
      </c>
      <c r="K302" s="305"/>
    </row>
    <row r="303" spans="1:11" ht="15.75">
      <c r="A303" s="225"/>
      <c r="B303" s="294"/>
      <c r="C303" s="284"/>
      <c r="D303" s="186">
        <v>2021</v>
      </c>
      <c r="E303" s="203">
        <f>F303+G303+H303+I303</f>
        <v>19028854.4</v>
      </c>
      <c r="F303" s="80">
        <v>0</v>
      </c>
      <c r="G303" s="80">
        <v>0</v>
      </c>
      <c r="H303" s="80">
        <v>19028854.4</v>
      </c>
      <c r="I303" s="80">
        <v>0</v>
      </c>
      <c r="J303" s="305"/>
      <c r="K303" s="305"/>
    </row>
    <row r="304" spans="1:11" ht="15.75">
      <c r="A304" s="225"/>
      <c r="B304" s="294"/>
      <c r="C304" s="284"/>
      <c r="D304" s="186">
        <v>2022</v>
      </c>
      <c r="E304" s="203">
        <f>F304+G304+H304+I304</f>
        <v>19213322.88</v>
      </c>
      <c r="F304" s="80">
        <v>0</v>
      </c>
      <c r="G304" s="80">
        <v>0</v>
      </c>
      <c r="H304" s="80">
        <v>19213322.88</v>
      </c>
      <c r="I304" s="80">
        <v>0</v>
      </c>
      <c r="J304" s="305"/>
      <c r="K304" s="305"/>
    </row>
    <row r="305" spans="1:11" ht="15.75">
      <c r="A305" s="225"/>
      <c r="B305" s="294"/>
      <c r="C305" s="284"/>
      <c r="D305" s="186">
        <v>2023</v>
      </c>
      <c r="E305" s="203">
        <f>F305+G305+H305+I305</f>
        <v>19958575.509999998</v>
      </c>
      <c r="F305" s="80">
        <v>0</v>
      </c>
      <c r="G305" s="80">
        <v>0</v>
      </c>
      <c r="H305" s="80">
        <v>19958575.509999998</v>
      </c>
      <c r="I305" s="80">
        <v>0</v>
      </c>
      <c r="J305" s="305"/>
      <c r="K305" s="305"/>
    </row>
    <row r="306" spans="1:11" ht="15.75">
      <c r="A306" s="225"/>
      <c r="B306" s="294"/>
      <c r="C306" s="284"/>
      <c r="D306" s="186">
        <v>2024</v>
      </c>
      <c r="E306" s="203">
        <f>F306+G306+H306+I306</f>
        <v>20733638.24</v>
      </c>
      <c r="F306" s="80"/>
      <c r="G306" s="80"/>
      <c r="H306" s="80">
        <v>20733638.24</v>
      </c>
      <c r="I306" s="80"/>
      <c r="J306" s="305"/>
      <c r="K306" s="305"/>
    </row>
    <row r="307" spans="1:11" ht="23.25" customHeight="1">
      <c r="A307" s="225"/>
      <c r="B307" s="295"/>
      <c r="C307" s="285"/>
      <c r="D307" s="186">
        <v>2025</v>
      </c>
      <c r="E307" s="203">
        <f>F307+G307+H307+I307</f>
        <v>20733638.24</v>
      </c>
      <c r="F307" s="80"/>
      <c r="G307" s="80"/>
      <c r="H307" s="80">
        <v>20733638.24</v>
      </c>
      <c r="I307" s="80"/>
      <c r="J307" s="305"/>
      <c r="K307" s="305"/>
    </row>
    <row r="308" spans="1:16" ht="24" customHeight="1">
      <c r="A308" s="286" t="s">
        <v>42</v>
      </c>
      <c r="B308" s="287" t="s">
        <v>187</v>
      </c>
      <c r="C308" s="290" t="s">
        <v>19</v>
      </c>
      <c r="D308" s="197" t="s">
        <v>4</v>
      </c>
      <c r="E308" s="210">
        <f>E309+E310+E311+E312+E313</f>
        <v>257929010.48000002</v>
      </c>
      <c r="F308" s="210">
        <f>F309+F310+F311+F312+F313</f>
        <v>257929010.48000002</v>
      </c>
      <c r="G308" s="210">
        <f>G309+G310+G311+G312+G313</f>
        <v>0</v>
      </c>
      <c r="H308" s="210">
        <f>H309+H310+H311+H312+H313</f>
        <v>0</v>
      </c>
      <c r="I308" s="210">
        <f>I309+I310+I311+I312+I313</f>
        <v>0</v>
      </c>
      <c r="J308" s="307" t="s">
        <v>378</v>
      </c>
      <c r="K308" s="305"/>
      <c r="L308" s="184">
        <v>257929010.48000002</v>
      </c>
      <c r="M308" s="184">
        <v>257929010.48000002</v>
      </c>
      <c r="N308" s="184">
        <v>0</v>
      </c>
      <c r="O308" s="184">
        <v>0</v>
      </c>
      <c r="P308" s="184">
        <v>0</v>
      </c>
    </row>
    <row r="309" spans="1:16" ht="24" customHeight="1">
      <c r="A309" s="286"/>
      <c r="B309" s="288"/>
      <c r="C309" s="291"/>
      <c r="D309" s="199">
        <v>2021</v>
      </c>
      <c r="E309" s="211">
        <f>E315+E321+E327+E333+E339+E345</f>
        <v>43484765.94</v>
      </c>
      <c r="F309" s="211">
        <f>F315+F321+F327+F333+F339+F345</f>
        <v>43484765.94</v>
      </c>
      <c r="G309" s="211">
        <f>G315+G321+G327+G333+G339+G345</f>
        <v>0</v>
      </c>
      <c r="H309" s="211">
        <f>H315+H321+H327+H333+H339+H345</f>
        <v>0</v>
      </c>
      <c r="I309" s="211">
        <f>I315+I321+I327+I333+I339+I345</f>
        <v>0</v>
      </c>
      <c r="J309" s="308"/>
      <c r="K309" s="305"/>
      <c r="L309" s="184">
        <v>43484765.94</v>
      </c>
      <c r="M309" s="184">
        <v>43484765.94</v>
      </c>
      <c r="N309" s="184">
        <v>0</v>
      </c>
      <c r="O309" s="184">
        <v>0</v>
      </c>
      <c r="P309" s="184">
        <v>0</v>
      </c>
    </row>
    <row r="310" spans="1:16" ht="24" customHeight="1">
      <c r="A310" s="286"/>
      <c r="B310" s="288"/>
      <c r="C310" s="291"/>
      <c r="D310" s="199">
        <v>2022</v>
      </c>
      <c r="E310" s="211">
        <f aca="true" t="shared" si="14" ref="E310:I313">E316+E322+E328+E334+E340+E346</f>
        <v>51405475</v>
      </c>
      <c r="F310" s="211">
        <f t="shared" si="14"/>
        <v>51405475</v>
      </c>
      <c r="G310" s="211">
        <f t="shared" si="14"/>
        <v>0</v>
      </c>
      <c r="H310" s="211">
        <f t="shared" si="14"/>
        <v>0</v>
      </c>
      <c r="I310" s="211">
        <f t="shared" si="14"/>
        <v>0</v>
      </c>
      <c r="J310" s="308"/>
      <c r="K310" s="305"/>
      <c r="L310" s="184">
        <v>51405475</v>
      </c>
      <c r="M310" s="184">
        <v>51405475</v>
      </c>
      <c r="N310" s="184">
        <v>0</v>
      </c>
      <c r="O310" s="184">
        <v>0</v>
      </c>
      <c r="P310" s="184">
        <v>0</v>
      </c>
    </row>
    <row r="311" spans="1:16" ht="24" customHeight="1">
      <c r="A311" s="286"/>
      <c r="B311" s="288"/>
      <c r="C311" s="291"/>
      <c r="D311" s="199">
        <v>2023</v>
      </c>
      <c r="E311" s="211">
        <f t="shared" si="14"/>
        <v>54286696.32</v>
      </c>
      <c r="F311" s="211">
        <f t="shared" si="14"/>
        <v>54286696.32</v>
      </c>
      <c r="G311" s="211">
        <f t="shared" si="14"/>
        <v>0</v>
      </c>
      <c r="H311" s="211">
        <f t="shared" si="14"/>
        <v>0</v>
      </c>
      <c r="I311" s="211">
        <f t="shared" si="14"/>
        <v>0</v>
      </c>
      <c r="J311" s="308"/>
      <c r="K311" s="305"/>
      <c r="L311" s="184">
        <v>54286696.32</v>
      </c>
      <c r="M311" s="184">
        <v>54286696.32</v>
      </c>
      <c r="N311" s="184">
        <v>0</v>
      </c>
      <c r="O311" s="184">
        <v>0</v>
      </c>
      <c r="P311" s="184">
        <v>0</v>
      </c>
    </row>
    <row r="312" spans="1:16" ht="24" customHeight="1">
      <c r="A312" s="286"/>
      <c r="B312" s="288"/>
      <c r="C312" s="291"/>
      <c r="D312" s="199">
        <v>2024</v>
      </c>
      <c r="E312" s="211">
        <f t="shared" si="14"/>
        <v>55696645.61</v>
      </c>
      <c r="F312" s="211">
        <f t="shared" si="14"/>
        <v>55696645.61</v>
      </c>
      <c r="G312" s="211">
        <f t="shared" si="14"/>
        <v>0</v>
      </c>
      <c r="H312" s="211">
        <f t="shared" si="14"/>
        <v>0</v>
      </c>
      <c r="I312" s="211">
        <f t="shared" si="14"/>
        <v>0</v>
      </c>
      <c r="J312" s="308"/>
      <c r="K312" s="305"/>
      <c r="L312" s="184">
        <v>55696645.61</v>
      </c>
      <c r="M312" s="184">
        <v>55696645.61</v>
      </c>
      <c r="N312" s="184">
        <v>0</v>
      </c>
      <c r="O312" s="184">
        <v>0</v>
      </c>
      <c r="P312" s="184">
        <v>0</v>
      </c>
    </row>
    <row r="313" spans="1:16" ht="24" customHeight="1">
      <c r="A313" s="286"/>
      <c r="B313" s="288"/>
      <c r="C313" s="292"/>
      <c r="D313" s="199">
        <v>2025</v>
      </c>
      <c r="E313" s="211">
        <f t="shared" si="14"/>
        <v>53055427.61</v>
      </c>
      <c r="F313" s="211">
        <f t="shared" si="14"/>
        <v>53055427.61</v>
      </c>
      <c r="G313" s="211">
        <f t="shared" si="14"/>
        <v>0</v>
      </c>
      <c r="H313" s="211">
        <f t="shared" si="14"/>
        <v>0</v>
      </c>
      <c r="I313" s="211">
        <f t="shared" si="14"/>
        <v>0</v>
      </c>
      <c r="J313" s="309"/>
      <c r="K313" s="305"/>
      <c r="L313" s="184">
        <v>53055427.61</v>
      </c>
      <c r="M313" s="184">
        <v>53055427.61</v>
      </c>
      <c r="N313" s="184">
        <v>0</v>
      </c>
      <c r="O313" s="184">
        <v>0</v>
      </c>
      <c r="P313" s="184">
        <v>0</v>
      </c>
    </row>
    <row r="314" spans="1:11" ht="15" customHeight="1">
      <c r="A314" s="225" t="s">
        <v>140</v>
      </c>
      <c r="B314" s="293" t="s">
        <v>191</v>
      </c>
      <c r="C314" s="283" t="s">
        <v>19</v>
      </c>
      <c r="D314" s="201" t="s">
        <v>4</v>
      </c>
      <c r="E314" s="202">
        <f>E315+E316+E317+E318+E319</f>
        <v>48657056</v>
      </c>
      <c r="F314" s="79">
        <v>48657056</v>
      </c>
      <c r="G314" s="79">
        <v>0</v>
      </c>
      <c r="H314" s="79">
        <v>0</v>
      </c>
      <c r="I314" s="79">
        <v>0</v>
      </c>
      <c r="J314" s="307" t="s">
        <v>379</v>
      </c>
      <c r="K314" s="305"/>
    </row>
    <row r="315" spans="1:11" ht="15.75">
      <c r="A315" s="225"/>
      <c r="B315" s="294"/>
      <c r="C315" s="284"/>
      <c r="D315" s="186">
        <v>2021</v>
      </c>
      <c r="E315" s="203">
        <f>F315+G315+H315+I315</f>
        <v>7518000</v>
      </c>
      <c r="F315" s="80">
        <v>7518000</v>
      </c>
      <c r="G315" s="80">
        <v>0</v>
      </c>
      <c r="H315" s="80">
        <v>0</v>
      </c>
      <c r="I315" s="80">
        <v>0</v>
      </c>
      <c r="J315" s="308"/>
      <c r="K315" s="305"/>
    </row>
    <row r="316" spans="1:11" ht="15.75">
      <c r="A316" s="225"/>
      <c r="B316" s="294"/>
      <c r="C316" s="284"/>
      <c r="D316" s="186">
        <v>2022</v>
      </c>
      <c r="E316" s="203">
        <f>F316+G316+H316+I316</f>
        <v>9786539</v>
      </c>
      <c r="F316" s="80">
        <v>9786539</v>
      </c>
      <c r="G316" s="80">
        <v>0</v>
      </c>
      <c r="H316" s="80">
        <v>0</v>
      </c>
      <c r="I316" s="80">
        <v>0</v>
      </c>
      <c r="J316" s="308"/>
      <c r="K316" s="305"/>
    </row>
    <row r="317" spans="1:11" ht="15.75">
      <c r="A317" s="225"/>
      <c r="B317" s="294"/>
      <c r="C317" s="284"/>
      <c r="D317" s="186">
        <v>2023</v>
      </c>
      <c r="E317" s="203">
        <f>F317+G317+H317+I317</f>
        <v>10178637</v>
      </c>
      <c r="F317" s="80">
        <v>10178637</v>
      </c>
      <c r="G317" s="80">
        <v>0</v>
      </c>
      <c r="H317" s="80">
        <v>0</v>
      </c>
      <c r="I317" s="80">
        <v>0</v>
      </c>
      <c r="J317" s="308"/>
      <c r="K317" s="305"/>
    </row>
    <row r="318" spans="1:11" ht="15.75">
      <c r="A318" s="225"/>
      <c r="B318" s="294"/>
      <c r="C318" s="284"/>
      <c r="D318" s="186">
        <v>2024</v>
      </c>
      <c r="E318" s="203">
        <f>F318+G318+H318+I318</f>
        <v>10586940</v>
      </c>
      <c r="F318" s="80">
        <v>10586940</v>
      </c>
      <c r="G318" s="80"/>
      <c r="H318" s="80"/>
      <c r="I318" s="80"/>
      <c r="J318" s="308"/>
      <c r="K318" s="305"/>
    </row>
    <row r="319" spans="1:11" ht="15.75">
      <c r="A319" s="225"/>
      <c r="B319" s="295"/>
      <c r="C319" s="285"/>
      <c r="D319" s="186">
        <v>2025</v>
      </c>
      <c r="E319" s="203">
        <f>F319+G319+H319+I319</f>
        <v>10586940</v>
      </c>
      <c r="F319" s="80">
        <v>10586940</v>
      </c>
      <c r="G319" s="80"/>
      <c r="H319" s="80"/>
      <c r="I319" s="80"/>
      <c r="J319" s="309"/>
      <c r="K319" s="305"/>
    </row>
    <row r="320" spans="1:11" ht="15.75" customHeight="1">
      <c r="A320" s="225" t="s">
        <v>188</v>
      </c>
      <c r="B320" s="293" t="s">
        <v>192</v>
      </c>
      <c r="C320" s="283" t="s">
        <v>19</v>
      </c>
      <c r="D320" s="201" t="s">
        <v>4</v>
      </c>
      <c r="E320" s="202">
        <f>E321+E322+E323+E324+E325</f>
        <v>370448.48</v>
      </c>
      <c r="F320" s="79">
        <v>370448.48</v>
      </c>
      <c r="G320" s="79">
        <v>0</v>
      </c>
      <c r="H320" s="79">
        <v>0</v>
      </c>
      <c r="I320" s="79">
        <v>0</v>
      </c>
      <c r="J320" s="306" t="s">
        <v>380</v>
      </c>
      <c r="K320" s="305"/>
    </row>
    <row r="321" spans="1:11" ht="15.75">
      <c r="A321" s="225"/>
      <c r="B321" s="294"/>
      <c r="C321" s="284"/>
      <c r="D321" s="186">
        <v>2021</v>
      </c>
      <c r="E321" s="203">
        <f>F321+G321+H321+I321</f>
        <v>85565.94</v>
      </c>
      <c r="F321" s="80">
        <v>85565.94</v>
      </c>
      <c r="G321" s="80">
        <v>0</v>
      </c>
      <c r="H321" s="80">
        <v>0</v>
      </c>
      <c r="I321" s="80">
        <v>0</v>
      </c>
      <c r="J321" s="306"/>
      <c r="K321" s="305"/>
    </row>
    <row r="322" spans="1:11" ht="15.75">
      <c r="A322" s="225"/>
      <c r="B322" s="294"/>
      <c r="C322" s="284"/>
      <c r="D322" s="186">
        <v>2022</v>
      </c>
      <c r="E322" s="203">
        <f>F322+G322+H322+I322</f>
        <v>0</v>
      </c>
      <c r="F322" s="80">
        <v>0</v>
      </c>
      <c r="G322" s="80">
        <v>0</v>
      </c>
      <c r="H322" s="80">
        <v>0</v>
      </c>
      <c r="I322" s="80">
        <v>0</v>
      </c>
      <c r="J322" s="306"/>
      <c r="K322" s="305"/>
    </row>
    <row r="323" spans="1:11" ht="15.75">
      <c r="A323" s="225"/>
      <c r="B323" s="294"/>
      <c r="C323" s="284"/>
      <c r="D323" s="186">
        <v>2023</v>
      </c>
      <c r="E323" s="203">
        <f>F323+G323+H323+I323</f>
        <v>92507.32</v>
      </c>
      <c r="F323" s="80">
        <v>92507.32</v>
      </c>
      <c r="G323" s="80">
        <v>0</v>
      </c>
      <c r="H323" s="80">
        <v>0</v>
      </c>
      <c r="I323" s="80">
        <v>0</v>
      </c>
      <c r="J323" s="306"/>
      <c r="K323" s="305"/>
    </row>
    <row r="324" spans="1:11" ht="15.75">
      <c r="A324" s="225"/>
      <c r="B324" s="294"/>
      <c r="C324" s="284"/>
      <c r="D324" s="186">
        <v>2024</v>
      </c>
      <c r="E324" s="203">
        <f>F324+G324+H324+I324</f>
        <v>96187.61</v>
      </c>
      <c r="F324" s="80">
        <v>96187.61</v>
      </c>
      <c r="G324" s="80">
        <v>0</v>
      </c>
      <c r="H324" s="80">
        <v>0</v>
      </c>
      <c r="I324" s="80">
        <v>0</v>
      </c>
      <c r="J324" s="306"/>
      <c r="K324" s="305"/>
    </row>
    <row r="325" spans="1:11" ht="15.75">
      <c r="A325" s="225"/>
      <c r="B325" s="295"/>
      <c r="C325" s="285"/>
      <c r="D325" s="186">
        <v>2025</v>
      </c>
      <c r="E325" s="203">
        <f>F325+G325+H325+I325</f>
        <v>96187.61</v>
      </c>
      <c r="F325" s="80">
        <v>96187.61</v>
      </c>
      <c r="G325" s="80">
        <v>0</v>
      </c>
      <c r="H325" s="80">
        <v>0</v>
      </c>
      <c r="I325" s="80">
        <v>0</v>
      </c>
      <c r="J325" s="306"/>
      <c r="K325" s="305"/>
    </row>
    <row r="326" spans="1:11" ht="15.75" customHeight="1">
      <c r="A326" s="225" t="s">
        <v>189</v>
      </c>
      <c r="B326" s="293" t="s">
        <v>193</v>
      </c>
      <c r="C326" s="283" t="s">
        <v>19</v>
      </c>
      <c r="D326" s="201" t="s">
        <v>4</v>
      </c>
      <c r="E326" s="202">
        <f>E327+E328+E329+E330+E331</f>
        <v>8621606</v>
      </c>
      <c r="F326" s="79">
        <v>8621606</v>
      </c>
      <c r="G326" s="79">
        <v>0</v>
      </c>
      <c r="H326" s="79">
        <v>0</v>
      </c>
      <c r="I326" s="79">
        <v>0</v>
      </c>
      <c r="J326" s="305" t="s">
        <v>381</v>
      </c>
      <c r="K326" s="305"/>
    </row>
    <row r="327" spans="1:11" ht="15.75">
      <c r="A327" s="225"/>
      <c r="B327" s="294"/>
      <c r="C327" s="284"/>
      <c r="D327" s="186">
        <v>2021</v>
      </c>
      <c r="E327" s="77">
        <f>F327+G327+H327+I327</f>
        <v>1461100</v>
      </c>
      <c r="F327" s="80">
        <v>1461100</v>
      </c>
      <c r="G327" s="80">
        <v>0</v>
      </c>
      <c r="H327" s="80">
        <v>0</v>
      </c>
      <c r="I327" s="80">
        <v>0</v>
      </c>
      <c r="J327" s="305"/>
      <c r="K327" s="305"/>
    </row>
    <row r="328" spans="1:11" ht="15.75">
      <c r="A328" s="225"/>
      <c r="B328" s="294"/>
      <c r="C328" s="284"/>
      <c r="D328" s="186">
        <v>2022</v>
      </c>
      <c r="E328" s="77">
        <f>F328+G328+H328+I328</f>
        <v>1720236</v>
      </c>
      <c r="F328" s="80">
        <v>1720236</v>
      </c>
      <c r="G328" s="80">
        <v>0</v>
      </c>
      <c r="H328" s="80">
        <v>0</v>
      </c>
      <c r="I328" s="80">
        <v>0</v>
      </c>
      <c r="J328" s="305"/>
      <c r="K328" s="305"/>
    </row>
    <row r="329" spans="1:11" ht="15.75">
      <c r="A329" s="225"/>
      <c r="B329" s="294"/>
      <c r="C329" s="284"/>
      <c r="D329" s="186">
        <v>2023</v>
      </c>
      <c r="E329" s="77">
        <f>F329+G329+H329+I329</f>
        <v>1789052</v>
      </c>
      <c r="F329" s="80">
        <v>1789052</v>
      </c>
      <c r="G329" s="80">
        <v>0</v>
      </c>
      <c r="H329" s="80">
        <v>0</v>
      </c>
      <c r="I329" s="80">
        <v>0</v>
      </c>
      <c r="J329" s="305"/>
      <c r="K329" s="305"/>
    </row>
    <row r="330" spans="1:11" ht="15.75">
      <c r="A330" s="225"/>
      <c r="B330" s="294"/>
      <c r="C330" s="284"/>
      <c r="D330" s="186">
        <v>2024</v>
      </c>
      <c r="E330" s="203">
        <f>F330+G330+H330+I330</f>
        <v>1860618</v>
      </c>
      <c r="F330" s="80">
        <v>1860618</v>
      </c>
      <c r="G330" s="80"/>
      <c r="H330" s="80"/>
      <c r="I330" s="80"/>
      <c r="J330" s="305"/>
      <c r="K330" s="305"/>
    </row>
    <row r="331" spans="1:11" ht="15.75">
      <c r="A331" s="225"/>
      <c r="B331" s="295"/>
      <c r="C331" s="285"/>
      <c r="D331" s="186">
        <v>2025</v>
      </c>
      <c r="E331" s="203">
        <f>F331+G331+H331+I331</f>
        <v>1790600</v>
      </c>
      <c r="F331" s="80">
        <v>1790600</v>
      </c>
      <c r="G331" s="80"/>
      <c r="H331" s="80"/>
      <c r="I331" s="80"/>
      <c r="J331" s="305"/>
      <c r="K331" s="305"/>
    </row>
    <row r="332" spans="1:11" ht="15.75" customHeight="1">
      <c r="A332" s="225" t="s">
        <v>190</v>
      </c>
      <c r="B332" s="293" t="s">
        <v>194</v>
      </c>
      <c r="C332" s="283" t="s">
        <v>19</v>
      </c>
      <c r="D332" s="201" t="s">
        <v>4</v>
      </c>
      <c r="E332" s="202">
        <f>E333+E334+E335+E336+E337</f>
        <v>1220000</v>
      </c>
      <c r="F332" s="79">
        <v>1220000</v>
      </c>
      <c r="G332" s="79">
        <v>0</v>
      </c>
      <c r="H332" s="79">
        <v>0</v>
      </c>
      <c r="I332" s="79">
        <v>0</v>
      </c>
      <c r="J332" s="306" t="s">
        <v>382</v>
      </c>
      <c r="K332" s="305"/>
    </row>
    <row r="333" spans="1:11" ht="15.75">
      <c r="A333" s="225"/>
      <c r="B333" s="294"/>
      <c r="C333" s="284"/>
      <c r="D333" s="186">
        <v>2021</v>
      </c>
      <c r="E333" s="203">
        <f>F333+G333+H333+I333</f>
        <v>305000</v>
      </c>
      <c r="F333" s="80">
        <v>305000</v>
      </c>
      <c r="G333" s="80">
        <v>0</v>
      </c>
      <c r="H333" s="80">
        <v>0</v>
      </c>
      <c r="I333" s="80">
        <v>0</v>
      </c>
      <c r="J333" s="306"/>
      <c r="K333" s="305"/>
    </row>
    <row r="334" spans="1:11" ht="15.75">
      <c r="A334" s="225"/>
      <c r="B334" s="294"/>
      <c r="C334" s="284"/>
      <c r="D334" s="186">
        <v>2022</v>
      </c>
      <c r="E334" s="203">
        <f>F334+G334+H334+I334</f>
        <v>305000</v>
      </c>
      <c r="F334" s="80">
        <v>305000</v>
      </c>
      <c r="G334" s="80">
        <v>0</v>
      </c>
      <c r="H334" s="80">
        <v>0</v>
      </c>
      <c r="I334" s="80">
        <v>0</v>
      </c>
      <c r="J334" s="306"/>
      <c r="K334" s="305"/>
    </row>
    <row r="335" spans="1:11" ht="15.75">
      <c r="A335" s="225"/>
      <c r="B335" s="294"/>
      <c r="C335" s="284"/>
      <c r="D335" s="186">
        <v>2023</v>
      </c>
      <c r="E335" s="203">
        <f>F335+G335+H335+I335</f>
        <v>305000</v>
      </c>
      <c r="F335" s="80">
        <v>305000</v>
      </c>
      <c r="G335" s="80">
        <v>0</v>
      </c>
      <c r="H335" s="80">
        <v>0</v>
      </c>
      <c r="I335" s="80">
        <v>0</v>
      </c>
      <c r="J335" s="306"/>
      <c r="K335" s="305"/>
    </row>
    <row r="336" spans="1:11" ht="15.75">
      <c r="A336" s="225"/>
      <c r="B336" s="294"/>
      <c r="C336" s="284"/>
      <c r="D336" s="186">
        <v>2024</v>
      </c>
      <c r="E336" s="203">
        <f>F336+G336+H336+I336</f>
        <v>152500</v>
      </c>
      <c r="F336" s="80">
        <v>152500</v>
      </c>
      <c r="G336" s="80">
        <v>0</v>
      </c>
      <c r="H336" s="80">
        <v>0</v>
      </c>
      <c r="I336" s="80">
        <v>0</v>
      </c>
      <c r="J336" s="306"/>
      <c r="K336" s="305"/>
    </row>
    <row r="337" spans="1:11" ht="15.75">
      <c r="A337" s="225"/>
      <c r="B337" s="295"/>
      <c r="C337" s="285"/>
      <c r="D337" s="186">
        <v>2025</v>
      </c>
      <c r="E337" s="203">
        <f>F337+G337+H337+I337</f>
        <v>152500</v>
      </c>
      <c r="F337" s="80">
        <v>152500</v>
      </c>
      <c r="G337" s="80">
        <v>0</v>
      </c>
      <c r="H337" s="80">
        <v>0</v>
      </c>
      <c r="I337" s="80">
        <v>0</v>
      </c>
      <c r="J337" s="306"/>
      <c r="K337" s="305"/>
    </row>
    <row r="338" spans="1:11" ht="24" customHeight="1">
      <c r="A338" s="225" t="s">
        <v>195</v>
      </c>
      <c r="B338" s="293" t="s">
        <v>197</v>
      </c>
      <c r="C338" s="283" t="s">
        <v>19</v>
      </c>
      <c r="D338" s="201" t="s">
        <v>4</v>
      </c>
      <c r="E338" s="202">
        <f>E339+E340+E341+E342+E343</f>
        <v>3763800</v>
      </c>
      <c r="F338" s="79">
        <v>3763800</v>
      </c>
      <c r="G338" s="79">
        <v>0</v>
      </c>
      <c r="H338" s="79">
        <v>0</v>
      </c>
      <c r="I338" s="79">
        <v>0</v>
      </c>
      <c r="J338" s="264" t="s">
        <v>383</v>
      </c>
      <c r="K338" s="264" t="s">
        <v>213</v>
      </c>
    </row>
    <row r="339" spans="1:11" ht="24" customHeight="1">
      <c r="A339" s="225"/>
      <c r="B339" s="294"/>
      <c r="C339" s="284"/>
      <c r="D339" s="186">
        <v>2021</v>
      </c>
      <c r="E339" s="203">
        <f>F339+G339+H339+I339</f>
        <v>519500</v>
      </c>
      <c r="F339" s="80">
        <v>519500</v>
      </c>
      <c r="G339" s="80">
        <v>0</v>
      </c>
      <c r="H339" s="80">
        <v>0</v>
      </c>
      <c r="I339" s="80">
        <v>0</v>
      </c>
      <c r="J339" s="265"/>
      <c r="K339" s="265"/>
    </row>
    <row r="340" spans="1:11" ht="24" customHeight="1">
      <c r="A340" s="225"/>
      <c r="B340" s="294"/>
      <c r="C340" s="284"/>
      <c r="D340" s="186">
        <v>2022</v>
      </c>
      <c r="E340" s="203">
        <f>F340+G340+H340+I340</f>
        <v>720400</v>
      </c>
      <c r="F340" s="80">
        <v>720400</v>
      </c>
      <c r="G340" s="80">
        <v>0</v>
      </c>
      <c r="H340" s="80">
        <v>0</v>
      </c>
      <c r="I340" s="80">
        <v>0</v>
      </c>
      <c r="J340" s="265"/>
      <c r="K340" s="265"/>
    </row>
    <row r="341" spans="1:11" ht="24" customHeight="1">
      <c r="A341" s="225"/>
      <c r="B341" s="294"/>
      <c r="C341" s="284"/>
      <c r="D341" s="186">
        <v>2023</v>
      </c>
      <c r="E341" s="203">
        <f>F341+G341+H341+I341</f>
        <v>819500</v>
      </c>
      <c r="F341" s="80">
        <v>819500</v>
      </c>
      <c r="G341" s="80">
        <v>0</v>
      </c>
      <c r="H341" s="80">
        <v>0</v>
      </c>
      <c r="I341" s="80">
        <v>0</v>
      </c>
      <c r="J341" s="265"/>
      <c r="K341" s="265"/>
    </row>
    <row r="342" spans="1:11" ht="24" customHeight="1">
      <c r="A342" s="225"/>
      <c r="B342" s="294"/>
      <c r="C342" s="284"/>
      <c r="D342" s="186">
        <v>2024</v>
      </c>
      <c r="E342" s="203">
        <f>F342+G342+H342+I342</f>
        <v>852200</v>
      </c>
      <c r="F342" s="80">
        <v>852200</v>
      </c>
      <c r="G342" s="80">
        <v>0</v>
      </c>
      <c r="H342" s="80">
        <v>0</v>
      </c>
      <c r="I342" s="80">
        <v>0</v>
      </c>
      <c r="J342" s="265"/>
      <c r="K342" s="265"/>
    </row>
    <row r="343" spans="1:11" ht="24" customHeight="1">
      <c r="A343" s="225"/>
      <c r="B343" s="295"/>
      <c r="C343" s="285"/>
      <c r="D343" s="186">
        <v>2025</v>
      </c>
      <c r="E343" s="203">
        <f>F343+G343+H343+I343</f>
        <v>852200</v>
      </c>
      <c r="F343" s="80">
        <v>852200</v>
      </c>
      <c r="G343" s="80">
        <v>0</v>
      </c>
      <c r="H343" s="80">
        <v>0</v>
      </c>
      <c r="I343" s="80">
        <v>0</v>
      </c>
      <c r="J343" s="266"/>
      <c r="K343" s="266"/>
    </row>
    <row r="344" spans="1:11" ht="15.75" customHeight="1">
      <c r="A344" s="225" t="s">
        <v>196</v>
      </c>
      <c r="B344" s="293" t="s">
        <v>198</v>
      </c>
      <c r="C344" s="283" t="s">
        <v>19</v>
      </c>
      <c r="D344" s="201" t="s">
        <v>4</v>
      </c>
      <c r="E344" s="202">
        <f>E345+E346+E347+E348+E349</f>
        <v>195296100</v>
      </c>
      <c r="F344" s="79">
        <v>195296100</v>
      </c>
      <c r="G344" s="79">
        <v>0</v>
      </c>
      <c r="H344" s="79">
        <v>0</v>
      </c>
      <c r="I344" s="79">
        <v>0</v>
      </c>
      <c r="J344" s="305" t="s">
        <v>352</v>
      </c>
      <c r="K344" s="264" t="s">
        <v>217</v>
      </c>
    </row>
    <row r="345" spans="1:11" ht="15.75">
      <c r="A345" s="225"/>
      <c r="B345" s="294"/>
      <c r="C345" s="284"/>
      <c r="D345" s="186">
        <v>2021</v>
      </c>
      <c r="E345" s="203">
        <f>F345+G345+H345+I345</f>
        <v>33595600</v>
      </c>
      <c r="F345" s="80">
        <v>33595600</v>
      </c>
      <c r="G345" s="80">
        <v>0</v>
      </c>
      <c r="H345" s="80">
        <v>0</v>
      </c>
      <c r="I345" s="80">
        <v>0</v>
      </c>
      <c r="J345" s="305"/>
      <c r="K345" s="265"/>
    </row>
    <row r="346" spans="1:11" ht="15.75">
      <c r="A346" s="225"/>
      <c r="B346" s="294"/>
      <c r="C346" s="284"/>
      <c r="D346" s="186">
        <v>2022</v>
      </c>
      <c r="E346" s="203">
        <f>F346+G346+H346+I346</f>
        <v>38873300</v>
      </c>
      <c r="F346" s="80">
        <v>38873300</v>
      </c>
      <c r="G346" s="80">
        <v>0</v>
      </c>
      <c r="H346" s="80">
        <v>0</v>
      </c>
      <c r="I346" s="80">
        <v>0</v>
      </c>
      <c r="J346" s="305"/>
      <c r="K346" s="265"/>
    </row>
    <row r="347" spans="1:11" ht="15.75">
      <c r="A347" s="225"/>
      <c r="B347" s="294"/>
      <c r="C347" s="284"/>
      <c r="D347" s="186">
        <v>2023</v>
      </c>
      <c r="E347" s="203">
        <f>F347+G347+H347+I347</f>
        <v>41102000</v>
      </c>
      <c r="F347" s="80">
        <v>41102000</v>
      </c>
      <c r="G347" s="80">
        <v>0</v>
      </c>
      <c r="H347" s="80">
        <v>0</v>
      </c>
      <c r="I347" s="80">
        <v>0</v>
      </c>
      <c r="J347" s="305"/>
      <c r="K347" s="265"/>
    </row>
    <row r="348" spans="1:11" ht="15.75">
      <c r="A348" s="225"/>
      <c r="B348" s="294"/>
      <c r="C348" s="284"/>
      <c r="D348" s="186">
        <v>2024</v>
      </c>
      <c r="E348" s="203">
        <f>F348+G348+H348+I348</f>
        <v>42148200</v>
      </c>
      <c r="F348" s="80">
        <v>42148200</v>
      </c>
      <c r="G348" s="80"/>
      <c r="H348" s="80"/>
      <c r="I348" s="80"/>
      <c r="J348" s="305"/>
      <c r="K348" s="265"/>
    </row>
    <row r="349" spans="1:11" ht="15.75">
      <c r="A349" s="225"/>
      <c r="B349" s="295"/>
      <c r="C349" s="285"/>
      <c r="D349" s="186">
        <v>2025</v>
      </c>
      <c r="E349" s="203">
        <f>F349+G349+H349+I349</f>
        <v>39577000</v>
      </c>
      <c r="F349" s="80">
        <v>39577000</v>
      </c>
      <c r="G349" s="80"/>
      <c r="H349" s="80"/>
      <c r="I349" s="80"/>
      <c r="J349" s="305"/>
      <c r="K349" s="266"/>
    </row>
    <row r="350" spans="1:16" ht="15.75" customHeight="1">
      <c r="A350" s="296" t="s">
        <v>325</v>
      </c>
      <c r="B350" s="299" t="s">
        <v>326</v>
      </c>
      <c r="C350" s="302" t="s">
        <v>19</v>
      </c>
      <c r="D350" s="212" t="s">
        <v>4</v>
      </c>
      <c r="E350" s="213">
        <f>E351+E352+E353+E354+E355</f>
        <v>1055358927.11</v>
      </c>
      <c r="F350" s="214">
        <f>F351+F352+F353+F354+F355</f>
        <v>185821291.07999998</v>
      </c>
      <c r="G350" s="214">
        <f>G351+G352+G353+G354+G355</f>
        <v>128907662</v>
      </c>
      <c r="H350" s="214">
        <f>H351+H352+H353+H354+H355</f>
        <v>599988507.48</v>
      </c>
      <c r="I350" s="214">
        <f>I351+I352+I353+I354+I355</f>
        <v>140641466.55</v>
      </c>
      <c r="J350" s="305"/>
      <c r="K350" s="305"/>
      <c r="L350" s="184">
        <v>1055358927.11</v>
      </c>
      <c r="M350" s="184">
        <v>185821291.07999998</v>
      </c>
      <c r="N350" s="184">
        <v>128907662</v>
      </c>
      <c r="O350" s="184">
        <v>599988507.48</v>
      </c>
      <c r="P350" s="184">
        <v>140641466.55</v>
      </c>
    </row>
    <row r="351" spans="1:16" ht="15.75">
      <c r="A351" s="297"/>
      <c r="B351" s="300"/>
      <c r="C351" s="303"/>
      <c r="D351" s="215">
        <v>2021</v>
      </c>
      <c r="E351" s="216">
        <f>F351+G351+H351+I351</f>
        <v>205605390.24</v>
      </c>
      <c r="F351" s="216">
        <f aca="true" t="shared" si="15" ref="F351:I355">F357+F375+F387+F423</f>
        <v>36754517.26</v>
      </c>
      <c r="G351" s="216">
        <f t="shared" si="15"/>
        <v>24929935</v>
      </c>
      <c r="H351" s="216">
        <f t="shared" si="15"/>
        <v>115565201.43</v>
      </c>
      <c r="I351" s="216">
        <f t="shared" si="15"/>
        <v>28355736.55</v>
      </c>
      <c r="J351" s="305"/>
      <c r="K351" s="305"/>
      <c r="L351" s="184">
        <v>205605390.24</v>
      </c>
      <c r="M351" s="184">
        <v>36754517.26</v>
      </c>
      <c r="N351" s="184">
        <v>24929935</v>
      </c>
      <c r="O351" s="184">
        <v>115565201.43</v>
      </c>
      <c r="P351" s="184">
        <v>28355736.55</v>
      </c>
    </row>
    <row r="352" spans="1:16" ht="15.75">
      <c r="A352" s="297"/>
      <c r="B352" s="300"/>
      <c r="C352" s="303"/>
      <c r="D352" s="215">
        <v>2022</v>
      </c>
      <c r="E352" s="216">
        <f>F352+G352+H352+I352</f>
        <v>212124662.07</v>
      </c>
      <c r="F352" s="216">
        <f t="shared" si="15"/>
        <v>36184518.29000001</v>
      </c>
      <c r="G352" s="216">
        <f t="shared" si="15"/>
        <v>26357522</v>
      </c>
      <c r="H352" s="216">
        <f>H358+H376+H388+H424</f>
        <v>121558881.78</v>
      </c>
      <c r="I352" s="216">
        <f t="shared" si="15"/>
        <v>28023740</v>
      </c>
      <c r="J352" s="305"/>
      <c r="K352" s="305"/>
      <c r="L352" s="184">
        <v>212124662.07</v>
      </c>
      <c r="M352" s="184">
        <v>36184518.29000001</v>
      </c>
      <c r="N352" s="184">
        <v>26357522</v>
      </c>
      <c r="O352" s="184">
        <v>121558881.78</v>
      </c>
      <c r="P352" s="184">
        <v>28023740</v>
      </c>
    </row>
    <row r="353" spans="1:16" ht="15.75">
      <c r="A353" s="297"/>
      <c r="B353" s="300"/>
      <c r="C353" s="303"/>
      <c r="D353" s="215">
        <v>2023</v>
      </c>
      <c r="E353" s="216">
        <f>F353+G353+H353+I353</f>
        <v>212744865.32999998</v>
      </c>
      <c r="F353" s="216">
        <f t="shared" si="15"/>
        <v>36992235.29</v>
      </c>
      <c r="G353" s="216">
        <f t="shared" si="15"/>
        <v>25397593</v>
      </c>
      <c r="H353" s="216">
        <f t="shared" si="15"/>
        <v>122267707.03999999</v>
      </c>
      <c r="I353" s="216">
        <f t="shared" si="15"/>
        <v>28087330</v>
      </c>
      <c r="J353" s="305"/>
      <c r="K353" s="305"/>
      <c r="L353" s="184">
        <v>212744865.32999998</v>
      </c>
      <c r="M353" s="184">
        <v>36992235.29</v>
      </c>
      <c r="N353" s="184">
        <v>25397593</v>
      </c>
      <c r="O353" s="184">
        <v>122267707.03999999</v>
      </c>
      <c r="P353" s="184">
        <v>28087330</v>
      </c>
    </row>
    <row r="354" spans="1:16" ht="15.75">
      <c r="A354" s="297"/>
      <c r="B354" s="300"/>
      <c r="C354" s="303"/>
      <c r="D354" s="215">
        <v>2024</v>
      </c>
      <c r="E354" s="216">
        <f>F354+G354+H354+I354</f>
        <v>216082345.71</v>
      </c>
      <c r="F354" s="216">
        <f t="shared" si="15"/>
        <v>38277952.29</v>
      </c>
      <c r="G354" s="216">
        <f t="shared" si="15"/>
        <v>26111306</v>
      </c>
      <c r="H354" s="216">
        <f t="shared" si="15"/>
        <v>123605757.42</v>
      </c>
      <c r="I354" s="216">
        <f t="shared" si="15"/>
        <v>28087330</v>
      </c>
      <c r="J354" s="305"/>
      <c r="K354" s="305"/>
      <c r="L354" s="184">
        <v>216082345.71</v>
      </c>
      <c r="M354" s="184">
        <v>38277952.29</v>
      </c>
      <c r="N354" s="184">
        <v>26111306</v>
      </c>
      <c r="O354" s="184">
        <v>123605757.42</v>
      </c>
      <c r="P354" s="184">
        <v>28087330</v>
      </c>
    </row>
    <row r="355" spans="1:16" ht="15.75">
      <c r="A355" s="298"/>
      <c r="B355" s="301"/>
      <c r="C355" s="304"/>
      <c r="D355" s="215">
        <v>2025</v>
      </c>
      <c r="E355" s="216">
        <f>F355+G355+H355+I355</f>
        <v>208801663.76</v>
      </c>
      <c r="F355" s="216">
        <f t="shared" si="15"/>
        <v>37612067.95</v>
      </c>
      <c r="G355" s="216">
        <f t="shared" si="15"/>
        <v>26111306</v>
      </c>
      <c r="H355" s="216">
        <f t="shared" si="15"/>
        <v>116990959.81</v>
      </c>
      <c r="I355" s="216">
        <f t="shared" si="15"/>
        <v>28087330</v>
      </c>
      <c r="J355" s="305"/>
      <c r="K355" s="305"/>
      <c r="L355" s="184">
        <v>208801663.76</v>
      </c>
      <c r="M355" s="184">
        <v>37612067.95</v>
      </c>
      <c r="N355" s="184">
        <v>26111306</v>
      </c>
      <c r="O355" s="184">
        <v>116990959.81</v>
      </c>
      <c r="P355" s="184">
        <v>28087330</v>
      </c>
    </row>
    <row r="356" spans="1:11" ht="24" customHeight="1">
      <c r="A356" s="286" t="s">
        <v>332</v>
      </c>
      <c r="B356" s="287" t="s">
        <v>199</v>
      </c>
      <c r="C356" s="290" t="s">
        <v>19</v>
      </c>
      <c r="D356" s="197" t="s">
        <v>4</v>
      </c>
      <c r="E356" s="210">
        <f>E357+E358+E359+E360+E361</f>
        <v>115927099.94000001</v>
      </c>
      <c r="F356" s="210">
        <f>F357+F358+F359+F360+F361</f>
        <v>160654.26</v>
      </c>
      <c r="G356" s="210">
        <f>G357+G358+G359+G360+G361</f>
        <v>0</v>
      </c>
      <c r="H356" s="210">
        <f>H357+H358+H359+H360+H361</f>
        <v>115766445.67999999</v>
      </c>
      <c r="I356" s="210">
        <f>I357+I358+I359+I360+I361</f>
        <v>0</v>
      </c>
      <c r="J356" s="305"/>
      <c r="K356" s="305"/>
    </row>
    <row r="357" spans="1:11" ht="24" customHeight="1">
      <c r="A357" s="286"/>
      <c r="B357" s="288"/>
      <c r="C357" s="291"/>
      <c r="D357" s="199">
        <v>2021</v>
      </c>
      <c r="E357" s="211">
        <f>SUM(F357:I357)</f>
        <v>21566315.93</v>
      </c>
      <c r="F357" s="211">
        <f>F369+F363</f>
        <v>30933.72</v>
      </c>
      <c r="G357" s="211">
        <f>G369+G363</f>
        <v>0</v>
      </c>
      <c r="H357" s="211">
        <f>H369+H363</f>
        <v>21535382.21</v>
      </c>
      <c r="I357" s="211">
        <f>I369+I363</f>
        <v>0</v>
      </c>
      <c r="J357" s="305"/>
      <c r="K357" s="305"/>
    </row>
    <row r="358" spans="1:11" ht="24" customHeight="1">
      <c r="A358" s="286"/>
      <c r="B358" s="288"/>
      <c r="C358" s="291"/>
      <c r="D358" s="199">
        <v>2022</v>
      </c>
      <c r="E358" s="211">
        <f>SUM(F358:I358)</f>
        <v>22566241.5</v>
      </c>
      <c r="F358" s="211">
        <f aca="true" t="shared" si="16" ref="F358:I361">F370+F364</f>
        <v>32928.94</v>
      </c>
      <c r="G358" s="211">
        <f t="shared" si="16"/>
        <v>0</v>
      </c>
      <c r="H358" s="211">
        <f t="shared" si="16"/>
        <v>22533312.56</v>
      </c>
      <c r="I358" s="211">
        <f t="shared" si="16"/>
        <v>0</v>
      </c>
      <c r="J358" s="305"/>
      <c r="K358" s="305"/>
    </row>
    <row r="359" spans="1:11" ht="24" customHeight="1">
      <c r="A359" s="286"/>
      <c r="B359" s="288"/>
      <c r="C359" s="291"/>
      <c r="D359" s="199">
        <v>2023</v>
      </c>
      <c r="E359" s="211">
        <f>SUM(F359:I359)</f>
        <v>23373224.91</v>
      </c>
      <c r="F359" s="211">
        <f t="shared" si="16"/>
        <v>32928.94</v>
      </c>
      <c r="G359" s="211">
        <f t="shared" si="16"/>
        <v>0</v>
      </c>
      <c r="H359" s="211">
        <f t="shared" si="16"/>
        <v>23340295.97</v>
      </c>
      <c r="I359" s="211">
        <f t="shared" si="16"/>
        <v>0</v>
      </c>
      <c r="J359" s="305"/>
      <c r="K359" s="305"/>
    </row>
    <row r="360" spans="1:11" ht="24" customHeight="1">
      <c r="A360" s="286"/>
      <c r="B360" s="288"/>
      <c r="C360" s="291"/>
      <c r="D360" s="199">
        <v>2024</v>
      </c>
      <c r="E360" s="211">
        <f>SUM(F360:I360)</f>
        <v>24212197.490000002</v>
      </c>
      <c r="F360" s="211">
        <f t="shared" si="16"/>
        <v>32928.94</v>
      </c>
      <c r="G360" s="211">
        <f t="shared" si="16"/>
        <v>0</v>
      </c>
      <c r="H360" s="211">
        <f t="shared" si="16"/>
        <v>24179268.55</v>
      </c>
      <c r="I360" s="211">
        <f t="shared" si="16"/>
        <v>0</v>
      </c>
      <c r="J360" s="305"/>
      <c r="K360" s="305"/>
    </row>
    <row r="361" spans="1:11" ht="24" customHeight="1">
      <c r="A361" s="286"/>
      <c r="B361" s="289"/>
      <c r="C361" s="292"/>
      <c r="D361" s="199">
        <v>2025</v>
      </c>
      <c r="E361" s="211">
        <f>SUM(F361:I361)</f>
        <v>24209120.11</v>
      </c>
      <c r="F361" s="211">
        <f t="shared" si="16"/>
        <v>30933.72</v>
      </c>
      <c r="G361" s="211">
        <f t="shared" si="16"/>
        <v>0</v>
      </c>
      <c r="H361" s="211">
        <f t="shared" si="16"/>
        <v>24178186.39</v>
      </c>
      <c r="I361" s="211">
        <f t="shared" si="16"/>
        <v>0</v>
      </c>
      <c r="J361" s="305"/>
      <c r="K361" s="305"/>
    </row>
    <row r="362" spans="1:11" ht="15.75" customHeight="1">
      <c r="A362" s="225" t="s">
        <v>359</v>
      </c>
      <c r="B362" s="293" t="s">
        <v>200</v>
      </c>
      <c r="C362" s="283" t="s">
        <v>19</v>
      </c>
      <c r="D362" s="201" t="s">
        <v>4</v>
      </c>
      <c r="E362" s="202">
        <f>E363+E364+E365+E366+E367</f>
        <v>115679311.35</v>
      </c>
      <c r="F362" s="79">
        <v>0</v>
      </c>
      <c r="G362" s="79">
        <v>0</v>
      </c>
      <c r="H362" s="79">
        <v>115679311.35</v>
      </c>
      <c r="I362" s="79">
        <v>0</v>
      </c>
      <c r="J362" s="264" t="s">
        <v>302</v>
      </c>
      <c r="K362" s="264" t="s">
        <v>215</v>
      </c>
    </row>
    <row r="363" spans="1:11" ht="15.75">
      <c r="A363" s="225"/>
      <c r="B363" s="294"/>
      <c r="C363" s="284"/>
      <c r="D363" s="186">
        <v>2021</v>
      </c>
      <c r="E363" s="203">
        <f>F363+G363+H363+I363</f>
        <v>21518604.64</v>
      </c>
      <c r="F363" s="80">
        <v>0</v>
      </c>
      <c r="G363" s="80">
        <v>0</v>
      </c>
      <c r="H363" s="80">
        <v>21518604.64</v>
      </c>
      <c r="I363" s="80">
        <v>0</v>
      </c>
      <c r="J363" s="265"/>
      <c r="K363" s="265"/>
    </row>
    <row r="364" spans="1:11" ht="15.75">
      <c r="A364" s="225"/>
      <c r="B364" s="294"/>
      <c r="C364" s="284"/>
      <c r="D364" s="186">
        <v>2022</v>
      </c>
      <c r="E364" s="203">
        <f>F364+G364+H364+I364</f>
        <v>22515452.83</v>
      </c>
      <c r="F364" s="80">
        <v>0</v>
      </c>
      <c r="G364" s="80">
        <v>0</v>
      </c>
      <c r="H364" s="80">
        <v>22515452.83</v>
      </c>
      <c r="I364" s="80">
        <v>0</v>
      </c>
      <c r="J364" s="265"/>
      <c r="K364" s="265"/>
    </row>
    <row r="365" spans="1:11" ht="15.75">
      <c r="A365" s="225"/>
      <c r="B365" s="294"/>
      <c r="C365" s="284"/>
      <c r="D365" s="186">
        <v>2023</v>
      </c>
      <c r="E365" s="203">
        <f>F365+G365+H365+I365</f>
        <v>23322436.24</v>
      </c>
      <c r="F365" s="80">
        <v>0</v>
      </c>
      <c r="G365" s="80">
        <v>0</v>
      </c>
      <c r="H365" s="80">
        <v>23322436.24</v>
      </c>
      <c r="I365" s="80">
        <v>0</v>
      </c>
      <c r="J365" s="265"/>
      <c r="K365" s="265"/>
    </row>
    <row r="366" spans="1:11" ht="15.75">
      <c r="A366" s="225"/>
      <c r="B366" s="294"/>
      <c r="C366" s="284"/>
      <c r="D366" s="186">
        <v>2024</v>
      </c>
      <c r="E366" s="203">
        <f>F366+G366+H366+I366</f>
        <v>24161408.82</v>
      </c>
      <c r="F366" s="80"/>
      <c r="G366" s="80"/>
      <c r="H366" s="80">
        <v>24161408.82</v>
      </c>
      <c r="I366" s="80">
        <v>0</v>
      </c>
      <c r="J366" s="265"/>
      <c r="K366" s="265"/>
    </row>
    <row r="367" spans="1:11" ht="15.75">
      <c r="A367" s="225"/>
      <c r="B367" s="295"/>
      <c r="C367" s="285"/>
      <c r="D367" s="186">
        <v>2025</v>
      </c>
      <c r="E367" s="203">
        <f>F367+G367+H367+I367</f>
        <v>24161408.82</v>
      </c>
      <c r="F367" s="80"/>
      <c r="G367" s="80"/>
      <c r="H367" s="80">
        <v>24161408.82</v>
      </c>
      <c r="I367" s="80">
        <v>0</v>
      </c>
      <c r="J367" s="266"/>
      <c r="K367" s="266"/>
    </row>
    <row r="368" spans="1:11" ht="15.75" customHeight="1">
      <c r="A368" s="225" t="s">
        <v>360</v>
      </c>
      <c r="B368" s="293" t="s">
        <v>308</v>
      </c>
      <c r="C368" s="283" t="s">
        <v>19</v>
      </c>
      <c r="D368" s="201" t="s">
        <v>4</v>
      </c>
      <c r="E368" s="202">
        <f>E369+E370+E371+E372+E373</f>
        <v>247788.59</v>
      </c>
      <c r="F368" s="79">
        <v>160654.26</v>
      </c>
      <c r="G368" s="79">
        <v>0</v>
      </c>
      <c r="H368" s="79">
        <v>87134.32999999999</v>
      </c>
      <c r="I368" s="79">
        <v>0</v>
      </c>
      <c r="J368" s="264"/>
      <c r="K368" s="264"/>
    </row>
    <row r="369" spans="1:11" ht="15.75">
      <c r="A369" s="225"/>
      <c r="B369" s="294"/>
      <c r="C369" s="284"/>
      <c r="D369" s="186">
        <v>2021</v>
      </c>
      <c r="E369" s="203">
        <f>F369+G369+H369+I369</f>
        <v>47711.29</v>
      </c>
      <c r="F369" s="80">
        <v>30933.72</v>
      </c>
      <c r="G369" s="80">
        <v>0</v>
      </c>
      <c r="H369" s="80">
        <v>16777.57</v>
      </c>
      <c r="I369" s="80">
        <v>0</v>
      </c>
      <c r="J369" s="265"/>
      <c r="K369" s="265"/>
    </row>
    <row r="370" spans="1:11" ht="15.75">
      <c r="A370" s="225"/>
      <c r="B370" s="294"/>
      <c r="C370" s="284"/>
      <c r="D370" s="186">
        <v>2022</v>
      </c>
      <c r="E370" s="203">
        <f>F370+G370+H370+I370</f>
        <v>50788.67</v>
      </c>
      <c r="F370" s="80">
        <v>32928.94</v>
      </c>
      <c r="G370" s="80">
        <v>0</v>
      </c>
      <c r="H370" s="80">
        <v>17859.73</v>
      </c>
      <c r="I370" s="80">
        <v>0</v>
      </c>
      <c r="J370" s="265"/>
      <c r="K370" s="265"/>
    </row>
    <row r="371" spans="1:11" ht="15.75">
      <c r="A371" s="225"/>
      <c r="B371" s="294"/>
      <c r="C371" s="284"/>
      <c r="D371" s="186">
        <v>2023</v>
      </c>
      <c r="E371" s="203">
        <f>F371+G371+H371+I371</f>
        <v>50788.67</v>
      </c>
      <c r="F371" s="80">
        <v>32928.94</v>
      </c>
      <c r="G371" s="80">
        <v>0</v>
      </c>
      <c r="H371" s="80">
        <v>17859.73</v>
      </c>
      <c r="I371" s="80">
        <v>0</v>
      </c>
      <c r="J371" s="265"/>
      <c r="K371" s="265"/>
    </row>
    <row r="372" spans="1:11" ht="15.75">
      <c r="A372" s="225"/>
      <c r="B372" s="294"/>
      <c r="C372" s="284"/>
      <c r="D372" s="186">
        <v>2024</v>
      </c>
      <c r="E372" s="203">
        <f>F372+G372+H372+I372</f>
        <v>50788.67</v>
      </c>
      <c r="F372" s="80">
        <v>32928.94</v>
      </c>
      <c r="G372" s="80"/>
      <c r="H372" s="80">
        <v>17859.73</v>
      </c>
      <c r="I372" s="80"/>
      <c r="J372" s="265"/>
      <c r="K372" s="265"/>
    </row>
    <row r="373" spans="1:11" ht="15.75">
      <c r="A373" s="225"/>
      <c r="B373" s="295"/>
      <c r="C373" s="285"/>
      <c r="D373" s="186">
        <v>2025</v>
      </c>
      <c r="E373" s="203">
        <f>F373+G373+H373+I373</f>
        <v>47711.29</v>
      </c>
      <c r="F373" s="80">
        <v>30933.72</v>
      </c>
      <c r="G373" s="80"/>
      <c r="H373" s="80">
        <v>16777.57</v>
      </c>
      <c r="I373" s="80"/>
      <c r="J373" s="266"/>
      <c r="K373" s="266"/>
    </row>
    <row r="374" spans="1:11" ht="15.75" customHeight="1">
      <c r="A374" s="286" t="s">
        <v>333</v>
      </c>
      <c r="B374" s="287" t="s">
        <v>201</v>
      </c>
      <c r="C374" s="290" t="s">
        <v>19</v>
      </c>
      <c r="D374" s="197" t="s">
        <v>4</v>
      </c>
      <c r="E374" s="210">
        <f>E375+E376+E377+E378+E379</f>
        <v>253533980.54000002</v>
      </c>
      <c r="F374" s="210">
        <f>F375+F376+F377+F378+F379</f>
        <v>0</v>
      </c>
      <c r="G374" s="210">
        <f>G375+G376+G377+G378+G379</f>
        <v>0</v>
      </c>
      <c r="H374" s="210">
        <f>H375+H376+H377+H378+H379</f>
        <v>252996769.54000002</v>
      </c>
      <c r="I374" s="210">
        <f>I375+I376+I377+I378+I379</f>
        <v>537211</v>
      </c>
      <c r="J374" s="264" t="s">
        <v>384</v>
      </c>
      <c r="K374" s="264" t="s">
        <v>330</v>
      </c>
    </row>
    <row r="375" spans="1:11" ht="15.75">
      <c r="A375" s="286"/>
      <c r="B375" s="288"/>
      <c r="C375" s="291"/>
      <c r="D375" s="199">
        <v>2021</v>
      </c>
      <c r="E375" s="211">
        <f>E381</f>
        <v>51248845.75</v>
      </c>
      <c r="F375" s="211">
        <f>F381</f>
        <v>0</v>
      </c>
      <c r="G375" s="211">
        <f>G381</f>
        <v>0</v>
      </c>
      <c r="H375" s="211">
        <f>H381</f>
        <v>51208044.75</v>
      </c>
      <c r="I375" s="211">
        <f>I381</f>
        <v>40801</v>
      </c>
      <c r="J375" s="265"/>
      <c r="K375" s="265"/>
    </row>
    <row r="376" spans="1:11" ht="15.75">
      <c r="A376" s="286"/>
      <c r="B376" s="288"/>
      <c r="C376" s="291"/>
      <c r="D376" s="199">
        <v>2022</v>
      </c>
      <c r="E376" s="211">
        <f aca="true" t="shared" si="17" ref="E376:I379">E382</f>
        <v>49281771.550000004</v>
      </c>
      <c r="F376" s="211">
        <f t="shared" si="17"/>
        <v>0</v>
      </c>
      <c r="G376" s="211">
        <f t="shared" si="17"/>
        <v>0</v>
      </c>
      <c r="H376" s="211">
        <f t="shared" si="17"/>
        <v>49205361.550000004</v>
      </c>
      <c r="I376" s="211">
        <f t="shared" si="17"/>
        <v>76410</v>
      </c>
      <c r="J376" s="265"/>
      <c r="K376" s="265"/>
    </row>
    <row r="377" spans="1:11" ht="15.75">
      <c r="A377" s="286"/>
      <c r="B377" s="288"/>
      <c r="C377" s="291"/>
      <c r="D377" s="199">
        <v>2023</v>
      </c>
      <c r="E377" s="211">
        <f t="shared" si="17"/>
        <v>51109116.1</v>
      </c>
      <c r="F377" s="211">
        <f t="shared" si="17"/>
        <v>0</v>
      </c>
      <c r="G377" s="211">
        <f t="shared" si="17"/>
        <v>0</v>
      </c>
      <c r="H377" s="211">
        <f t="shared" si="17"/>
        <v>50969116.1</v>
      </c>
      <c r="I377" s="211">
        <f t="shared" si="17"/>
        <v>140000</v>
      </c>
      <c r="J377" s="265"/>
      <c r="K377" s="265"/>
    </row>
    <row r="378" spans="1:11" ht="15.75">
      <c r="A378" s="286"/>
      <c r="B378" s="288"/>
      <c r="C378" s="291"/>
      <c r="D378" s="199">
        <v>2024</v>
      </c>
      <c r="E378" s="211">
        <f t="shared" si="17"/>
        <v>52943705.25</v>
      </c>
      <c r="F378" s="211">
        <f t="shared" si="17"/>
        <v>0</v>
      </c>
      <c r="G378" s="211">
        <f t="shared" si="17"/>
        <v>0</v>
      </c>
      <c r="H378" s="211">
        <f t="shared" si="17"/>
        <v>52803705.25</v>
      </c>
      <c r="I378" s="211">
        <f t="shared" si="17"/>
        <v>140000</v>
      </c>
      <c r="J378" s="265"/>
      <c r="K378" s="265"/>
    </row>
    <row r="379" spans="1:11" ht="27" customHeight="1">
      <c r="A379" s="286"/>
      <c r="B379" s="289"/>
      <c r="C379" s="292"/>
      <c r="D379" s="199">
        <v>2025</v>
      </c>
      <c r="E379" s="211">
        <f t="shared" si="17"/>
        <v>48950541.89</v>
      </c>
      <c r="F379" s="211">
        <f t="shared" si="17"/>
        <v>0</v>
      </c>
      <c r="G379" s="211">
        <f t="shared" si="17"/>
        <v>0</v>
      </c>
      <c r="H379" s="211">
        <f t="shared" si="17"/>
        <v>48810541.89</v>
      </c>
      <c r="I379" s="211">
        <f t="shared" si="17"/>
        <v>140000</v>
      </c>
      <c r="J379" s="266"/>
      <c r="K379" s="266"/>
    </row>
    <row r="380" spans="1:11" ht="15.75" customHeight="1">
      <c r="A380" s="248" t="s">
        <v>361</v>
      </c>
      <c r="B380" s="280" t="s">
        <v>202</v>
      </c>
      <c r="C380" s="283" t="s">
        <v>19</v>
      </c>
      <c r="D380" s="201" t="s">
        <v>4</v>
      </c>
      <c r="E380" s="202">
        <f>E381+E382+E383+E384+E385</f>
        <v>253533980.54000002</v>
      </c>
      <c r="F380" s="219">
        <f>F381+F382+F383+F384+F385</f>
        <v>0</v>
      </c>
      <c r="G380" s="219">
        <f>G381+G382+G383+G384+G385</f>
        <v>0</v>
      </c>
      <c r="H380" s="219">
        <f>H381+H382+H383+H384+H385</f>
        <v>252996769.54000002</v>
      </c>
      <c r="I380" s="219">
        <f>I381+I382+I383+I384+I385</f>
        <v>537211</v>
      </c>
      <c r="J380" s="264"/>
      <c r="K380" s="264"/>
    </row>
    <row r="381" spans="1:11" ht="15.75">
      <c r="A381" s="249"/>
      <c r="B381" s="281"/>
      <c r="C381" s="284"/>
      <c r="D381" s="186">
        <v>2021</v>
      </c>
      <c r="E381" s="203">
        <f>F381+G381+H381+I381</f>
        <v>51248845.75</v>
      </c>
      <c r="F381" s="80">
        <v>0</v>
      </c>
      <c r="G381" s="80">
        <v>0</v>
      </c>
      <c r="H381" s="80">
        <v>51208044.75</v>
      </c>
      <c r="I381" s="221">
        <v>40801</v>
      </c>
      <c r="J381" s="265"/>
      <c r="K381" s="265"/>
    </row>
    <row r="382" spans="1:11" ht="15.75">
      <c r="A382" s="249"/>
      <c r="B382" s="281"/>
      <c r="C382" s="284"/>
      <c r="D382" s="186">
        <v>2022</v>
      </c>
      <c r="E382" s="203">
        <f>F382+G382+H382+I382</f>
        <v>49281771.550000004</v>
      </c>
      <c r="F382" s="80">
        <v>0</v>
      </c>
      <c r="G382" s="80">
        <v>0</v>
      </c>
      <c r="H382" s="80">
        <v>49205361.550000004</v>
      </c>
      <c r="I382" s="221">
        <v>76410</v>
      </c>
      <c r="J382" s="265"/>
      <c r="K382" s="265"/>
    </row>
    <row r="383" spans="1:11" ht="15.75">
      <c r="A383" s="249"/>
      <c r="B383" s="281"/>
      <c r="C383" s="284"/>
      <c r="D383" s="186">
        <v>2023</v>
      </c>
      <c r="E383" s="203">
        <f>F383+G383+H383+I383</f>
        <v>51109116.1</v>
      </c>
      <c r="F383" s="80">
        <v>0</v>
      </c>
      <c r="G383" s="80">
        <v>0</v>
      </c>
      <c r="H383" s="80">
        <v>50969116.1</v>
      </c>
      <c r="I383" s="221">
        <v>140000</v>
      </c>
      <c r="J383" s="265"/>
      <c r="K383" s="265"/>
    </row>
    <row r="384" spans="1:11" ht="15.75">
      <c r="A384" s="249"/>
      <c r="B384" s="281"/>
      <c r="C384" s="284"/>
      <c r="D384" s="186">
        <v>2024</v>
      </c>
      <c r="E384" s="203">
        <f>F384+G384+H384+I384</f>
        <v>52943705.25</v>
      </c>
      <c r="F384" s="80"/>
      <c r="G384" s="80"/>
      <c r="H384" s="80">
        <v>52803705.25</v>
      </c>
      <c r="I384" s="222">
        <v>140000</v>
      </c>
      <c r="J384" s="265"/>
      <c r="K384" s="265"/>
    </row>
    <row r="385" spans="1:11" ht="15.75">
      <c r="A385" s="250"/>
      <c r="B385" s="282"/>
      <c r="C385" s="285"/>
      <c r="D385" s="186">
        <v>2025</v>
      </c>
      <c r="E385" s="203">
        <f>F385+G385+H385+I385</f>
        <v>48950541.89</v>
      </c>
      <c r="F385" s="80"/>
      <c r="G385" s="80"/>
      <c r="H385" s="80">
        <v>48810541.89</v>
      </c>
      <c r="I385" s="222">
        <v>140000</v>
      </c>
      <c r="J385" s="266"/>
      <c r="K385" s="266"/>
    </row>
    <row r="386" spans="1:16" ht="15.75" customHeight="1">
      <c r="A386" s="286" t="s">
        <v>327</v>
      </c>
      <c r="B386" s="287" t="s">
        <v>203</v>
      </c>
      <c r="C386" s="290" t="s">
        <v>19</v>
      </c>
      <c r="D386" s="197" t="s">
        <v>4</v>
      </c>
      <c r="E386" s="210">
        <f>E387+E388+E389+E390+E391</f>
        <v>613767978.03</v>
      </c>
      <c r="F386" s="210">
        <f>F387+F388+F389+F390+F391</f>
        <v>169390816.82</v>
      </c>
      <c r="G386" s="210">
        <f>G387+G388+G389+G390+G391</f>
        <v>128907662</v>
      </c>
      <c r="H386" s="210">
        <f>H387+H388+H389+H390+H391</f>
        <v>196854861.66</v>
      </c>
      <c r="I386" s="210">
        <f>I387+I388+I389+I390+I391</f>
        <v>118614637.55</v>
      </c>
      <c r="J386" s="264"/>
      <c r="K386" s="264"/>
      <c r="L386" s="184">
        <v>613767978.03</v>
      </c>
      <c r="M386" s="184">
        <v>169390816.82</v>
      </c>
      <c r="N386" s="184">
        <v>128907662</v>
      </c>
      <c r="O386" s="184">
        <v>196854861.66</v>
      </c>
      <c r="P386" s="184">
        <v>118614637.55</v>
      </c>
    </row>
    <row r="387" spans="1:16" ht="15.75">
      <c r="A387" s="286"/>
      <c r="B387" s="288"/>
      <c r="C387" s="291"/>
      <c r="D387" s="199">
        <v>2021</v>
      </c>
      <c r="E387" s="211">
        <f>SUM(F387:I387)</f>
        <v>118907316.44</v>
      </c>
      <c r="F387" s="211">
        <f aca="true" t="shared" si="18" ref="F387:I391">F393+F399+F405+F411+F417</f>
        <v>33462683.54</v>
      </c>
      <c r="G387" s="211">
        <f t="shared" si="18"/>
        <v>24929935</v>
      </c>
      <c r="H387" s="211">
        <f t="shared" si="18"/>
        <v>36492060.35</v>
      </c>
      <c r="I387" s="211">
        <f t="shared" si="18"/>
        <v>24022637.55</v>
      </c>
      <c r="J387" s="265"/>
      <c r="K387" s="265"/>
      <c r="L387" s="184">
        <v>118907316.44</v>
      </c>
      <c r="M387" s="184">
        <v>33462683.54</v>
      </c>
      <c r="N387" s="184">
        <v>24929935</v>
      </c>
      <c r="O387" s="184">
        <v>36492060.35</v>
      </c>
      <c r="P387" s="184">
        <v>24022637.55</v>
      </c>
    </row>
    <row r="388" spans="1:16" ht="15.75">
      <c r="A388" s="286"/>
      <c r="B388" s="288"/>
      <c r="C388" s="291"/>
      <c r="D388" s="199">
        <v>2022</v>
      </c>
      <c r="E388" s="211">
        <f>SUM(F388:I388)</f>
        <v>125741144.9</v>
      </c>
      <c r="F388" s="211">
        <f>F394+F400+F406+F412+F418</f>
        <v>32902249.35</v>
      </c>
      <c r="G388" s="211">
        <f t="shared" si="18"/>
        <v>26357522</v>
      </c>
      <c r="H388" s="211">
        <f t="shared" si="18"/>
        <v>42833373.550000004</v>
      </c>
      <c r="I388" s="211">
        <f t="shared" si="18"/>
        <v>23648000</v>
      </c>
      <c r="J388" s="265"/>
      <c r="K388" s="265"/>
      <c r="L388" s="184">
        <v>125741144.9</v>
      </c>
      <c r="M388" s="184">
        <v>32902249.35</v>
      </c>
      <c r="N388" s="184">
        <v>26357522</v>
      </c>
      <c r="O388" s="184">
        <v>42833373.550000004</v>
      </c>
      <c r="P388" s="184">
        <v>23648000</v>
      </c>
    </row>
    <row r="389" spans="1:16" ht="15.75">
      <c r="A389" s="286"/>
      <c r="B389" s="288"/>
      <c r="C389" s="291"/>
      <c r="D389" s="199">
        <v>2023</v>
      </c>
      <c r="E389" s="211">
        <f>SUM(F389:I389)</f>
        <v>123727020.2</v>
      </c>
      <c r="F389" s="211">
        <f aca="true" t="shared" si="19" ref="F389:H390">F395+F401+F407+F413+F419</f>
        <v>33709966.35</v>
      </c>
      <c r="G389" s="211">
        <f t="shared" si="19"/>
        <v>25397593</v>
      </c>
      <c r="H389" s="211">
        <f t="shared" si="19"/>
        <v>40971460.85</v>
      </c>
      <c r="I389" s="211">
        <f t="shared" si="18"/>
        <v>23648000</v>
      </c>
      <c r="J389" s="265"/>
      <c r="K389" s="265"/>
      <c r="L389" s="184">
        <v>123727020.2</v>
      </c>
      <c r="M389" s="184">
        <v>33709966.35</v>
      </c>
      <c r="N389" s="184">
        <v>25397593</v>
      </c>
      <c r="O389" s="184">
        <v>40971460.85</v>
      </c>
      <c r="P389" s="184">
        <v>23648000</v>
      </c>
    </row>
    <row r="390" spans="1:16" ht="15.75">
      <c r="A390" s="286"/>
      <c r="B390" s="288"/>
      <c r="C390" s="291"/>
      <c r="D390" s="199">
        <v>2024</v>
      </c>
      <c r="E390" s="211">
        <f>SUM(F390:I390)</f>
        <v>124390938.85</v>
      </c>
      <c r="F390" s="211">
        <f t="shared" si="19"/>
        <v>34995683.35</v>
      </c>
      <c r="G390" s="211">
        <f t="shared" si="19"/>
        <v>26111306</v>
      </c>
      <c r="H390" s="211">
        <f t="shared" si="19"/>
        <v>39635949.5</v>
      </c>
      <c r="I390" s="211">
        <f t="shared" si="18"/>
        <v>23648000</v>
      </c>
      <c r="J390" s="265"/>
      <c r="K390" s="265"/>
      <c r="L390" s="184">
        <v>124390938.85</v>
      </c>
      <c r="M390" s="184">
        <v>34995683.35</v>
      </c>
      <c r="N390" s="184">
        <v>26111306</v>
      </c>
      <c r="O390" s="184">
        <v>39635949.5</v>
      </c>
      <c r="P390" s="184">
        <v>23648000</v>
      </c>
    </row>
    <row r="391" spans="1:16" ht="15.75">
      <c r="A391" s="286"/>
      <c r="B391" s="289"/>
      <c r="C391" s="292"/>
      <c r="D391" s="199">
        <v>2025</v>
      </c>
      <c r="E391" s="211">
        <f>SUM(F391:I391)</f>
        <v>121001557.64</v>
      </c>
      <c r="F391" s="211">
        <f t="shared" si="18"/>
        <v>34320234.230000004</v>
      </c>
      <c r="G391" s="211">
        <f t="shared" si="18"/>
        <v>26111306</v>
      </c>
      <c r="H391" s="211">
        <f t="shared" si="18"/>
        <v>36922017.41</v>
      </c>
      <c r="I391" s="211">
        <f t="shared" si="18"/>
        <v>23648000</v>
      </c>
      <c r="J391" s="266"/>
      <c r="K391" s="266"/>
      <c r="L391" s="184">
        <v>121001557.64</v>
      </c>
      <c r="M391" s="184">
        <v>34320234.230000004</v>
      </c>
      <c r="N391" s="184">
        <v>26111306</v>
      </c>
      <c r="O391" s="184">
        <v>36922017.41</v>
      </c>
      <c r="P391" s="184">
        <v>23648000</v>
      </c>
    </row>
    <row r="392" spans="1:11" ht="15.75" customHeight="1">
      <c r="A392" s="248" t="s">
        <v>362</v>
      </c>
      <c r="B392" s="280" t="s">
        <v>204</v>
      </c>
      <c r="C392" s="283" t="s">
        <v>19</v>
      </c>
      <c r="D392" s="201" t="s">
        <v>4</v>
      </c>
      <c r="E392" s="202">
        <f>E393+E394+E395+E396+E397</f>
        <v>33067701.3</v>
      </c>
      <c r="F392" s="219">
        <f>F393+F394+F395+F396+F397</f>
        <v>9367900</v>
      </c>
      <c r="G392" s="219">
        <f>G393+G394+G395+G396+G397</f>
        <v>0</v>
      </c>
      <c r="H392" s="219">
        <f>H393+H394+H395+H396+H397</f>
        <v>23699801.3</v>
      </c>
      <c r="I392" s="219">
        <f>I393+I394+I395+I396+I397</f>
        <v>0</v>
      </c>
      <c r="J392" s="264"/>
      <c r="K392" s="264"/>
    </row>
    <row r="393" spans="1:11" ht="15.75">
      <c r="A393" s="249"/>
      <c r="B393" s="281"/>
      <c r="C393" s="284"/>
      <c r="D393" s="186">
        <v>2021</v>
      </c>
      <c r="E393" s="203">
        <f>F393+G393+H393+I393</f>
        <v>6425563.100000001</v>
      </c>
      <c r="F393" s="80">
        <v>1975500</v>
      </c>
      <c r="G393" s="80">
        <v>0</v>
      </c>
      <c r="H393" s="80">
        <v>4450063.100000001</v>
      </c>
      <c r="I393" s="80">
        <v>0</v>
      </c>
      <c r="J393" s="265"/>
      <c r="K393" s="265"/>
    </row>
    <row r="394" spans="1:11" ht="15.75">
      <c r="A394" s="249"/>
      <c r="B394" s="281"/>
      <c r="C394" s="284"/>
      <c r="D394" s="186">
        <v>2022</v>
      </c>
      <c r="E394" s="203">
        <f>F394+G394+H394+I394</f>
        <v>6338732.2</v>
      </c>
      <c r="F394" s="80">
        <v>1758700</v>
      </c>
      <c r="G394" s="80">
        <v>0</v>
      </c>
      <c r="H394" s="80">
        <v>4580032.2</v>
      </c>
      <c r="I394" s="80">
        <v>0</v>
      </c>
      <c r="J394" s="265"/>
      <c r="K394" s="265"/>
    </row>
    <row r="395" spans="1:11" ht="15.75">
      <c r="A395" s="249"/>
      <c r="B395" s="281"/>
      <c r="C395" s="284"/>
      <c r="D395" s="186">
        <v>2023</v>
      </c>
      <c r="E395" s="203">
        <f>F395+G395+H395+I395</f>
        <v>6590866</v>
      </c>
      <c r="F395" s="80">
        <v>1829100</v>
      </c>
      <c r="G395" s="80">
        <v>0</v>
      </c>
      <c r="H395" s="80">
        <v>4761766</v>
      </c>
      <c r="I395" s="80">
        <v>0</v>
      </c>
      <c r="J395" s="265"/>
      <c r="K395" s="265"/>
    </row>
    <row r="396" spans="1:11" ht="15.75">
      <c r="A396" s="249"/>
      <c r="B396" s="281"/>
      <c r="C396" s="284"/>
      <c r="D396" s="186">
        <v>2024</v>
      </c>
      <c r="E396" s="203">
        <f>F396+G396+H396+I396</f>
        <v>6856270</v>
      </c>
      <c r="F396" s="80">
        <v>1902300</v>
      </c>
      <c r="G396" s="80"/>
      <c r="H396" s="80">
        <v>4953970</v>
      </c>
      <c r="I396" s="80"/>
      <c r="J396" s="265"/>
      <c r="K396" s="265"/>
    </row>
    <row r="397" spans="1:11" ht="15.75">
      <c r="A397" s="250"/>
      <c r="B397" s="282"/>
      <c r="C397" s="285"/>
      <c r="D397" s="186">
        <v>2025</v>
      </c>
      <c r="E397" s="203">
        <f>F397+G397+H397+I397</f>
        <v>6856270</v>
      </c>
      <c r="F397" s="80">
        <v>1902300</v>
      </c>
      <c r="G397" s="80"/>
      <c r="H397" s="80">
        <v>4953970</v>
      </c>
      <c r="I397" s="80"/>
      <c r="J397" s="266"/>
      <c r="K397" s="266"/>
    </row>
    <row r="398" spans="1:11" ht="21" customHeight="1">
      <c r="A398" s="248" t="s">
        <v>363</v>
      </c>
      <c r="B398" s="280" t="s">
        <v>205</v>
      </c>
      <c r="C398" s="283" t="s">
        <v>19</v>
      </c>
      <c r="D398" s="201" t="s">
        <v>4</v>
      </c>
      <c r="E398" s="202">
        <f>E399+E400+E401+E402+E403</f>
        <v>71410800</v>
      </c>
      <c r="F398" s="79">
        <v>71410800</v>
      </c>
      <c r="G398" s="79">
        <v>0</v>
      </c>
      <c r="H398" s="79">
        <v>0</v>
      </c>
      <c r="I398" s="79">
        <v>0</v>
      </c>
      <c r="J398" s="264"/>
      <c r="K398" s="264"/>
    </row>
    <row r="399" spans="1:11" ht="21" customHeight="1">
      <c r="A399" s="249"/>
      <c r="B399" s="281"/>
      <c r="C399" s="284"/>
      <c r="D399" s="186">
        <v>2021</v>
      </c>
      <c r="E399" s="203">
        <f>F399+G399+H399+I399</f>
        <v>13418600</v>
      </c>
      <c r="F399" s="80">
        <v>13418600</v>
      </c>
      <c r="G399" s="80">
        <v>0</v>
      </c>
      <c r="H399" s="80">
        <v>0</v>
      </c>
      <c r="I399" s="80">
        <v>0</v>
      </c>
      <c r="J399" s="265"/>
      <c r="K399" s="265"/>
    </row>
    <row r="400" spans="1:11" ht="21" customHeight="1">
      <c r="A400" s="249"/>
      <c r="B400" s="281"/>
      <c r="C400" s="284"/>
      <c r="D400" s="186">
        <v>2022</v>
      </c>
      <c r="E400" s="203">
        <f>F400+G400+H400+I400</f>
        <v>13959500</v>
      </c>
      <c r="F400" s="80">
        <v>13959500</v>
      </c>
      <c r="G400" s="80">
        <v>0</v>
      </c>
      <c r="H400" s="80">
        <v>0</v>
      </c>
      <c r="I400" s="80">
        <v>0</v>
      </c>
      <c r="J400" s="265"/>
      <c r="K400" s="265"/>
    </row>
    <row r="401" spans="1:11" ht="21" customHeight="1">
      <c r="A401" s="249"/>
      <c r="B401" s="281"/>
      <c r="C401" s="284"/>
      <c r="D401" s="186">
        <v>2023</v>
      </c>
      <c r="E401" s="203">
        <f>F401+G401+H401+I401</f>
        <v>14476500</v>
      </c>
      <c r="F401" s="80">
        <v>14476500</v>
      </c>
      <c r="G401" s="80">
        <v>0</v>
      </c>
      <c r="H401" s="80">
        <v>0</v>
      </c>
      <c r="I401" s="80">
        <v>0</v>
      </c>
      <c r="J401" s="265"/>
      <c r="K401" s="265"/>
    </row>
    <row r="402" spans="1:11" ht="21" customHeight="1">
      <c r="A402" s="249"/>
      <c r="B402" s="281"/>
      <c r="C402" s="284"/>
      <c r="D402" s="186">
        <v>2024</v>
      </c>
      <c r="E402" s="203">
        <f>F402+G402+H402+I402</f>
        <v>15079700</v>
      </c>
      <c r="F402" s="80">
        <v>15079700</v>
      </c>
      <c r="G402" s="80"/>
      <c r="H402" s="80"/>
      <c r="I402" s="80"/>
      <c r="J402" s="265"/>
      <c r="K402" s="265"/>
    </row>
    <row r="403" spans="1:11" ht="21" customHeight="1">
      <c r="A403" s="250"/>
      <c r="B403" s="282"/>
      <c r="C403" s="285"/>
      <c r="D403" s="186">
        <v>2025</v>
      </c>
      <c r="E403" s="203">
        <f>F403+G403+H403+I403</f>
        <v>14476500</v>
      </c>
      <c r="F403" s="80">
        <v>14476500</v>
      </c>
      <c r="G403" s="80"/>
      <c r="H403" s="80"/>
      <c r="I403" s="80"/>
      <c r="J403" s="266"/>
      <c r="K403" s="266"/>
    </row>
    <row r="404" spans="1:11" ht="15.75" customHeight="1">
      <c r="A404" s="248" t="s">
        <v>364</v>
      </c>
      <c r="B404" s="280" t="s">
        <v>328</v>
      </c>
      <c r="C404" s="283" t="s">
        <v>19</v>
      </c>
      <c r="D404" s="201" t="s">
        <v>4</v>
      </c>
      <c r="E404" s="202">
        <f>E405+E406+E407+E408+E409</f>
        <v>269233010</v>
      </c>
      <c r="F404" s="79">
        <v>0</v>
      </c>
      <c r="G404" s="79">
        <v>0</v>
      </c>
      <c r="H404" s="79">
        <v>150618372.45</v>
      </c>
      <c r="I404" s="79">
        <v>118614637.55</v>
      </c>
      <c r="J404" s="264"/>
      <c r="K404" s="264"/>
    </row>
    <row r="405" spans="1:11" ht="15.75">
      <c r="A405" s="249"/>
      <c r="B405" s="281"/>
      <c r="C405" s="284"/>
      <c r="D405" s="186">
        <v>2021</v>
      </c>
      <c r="E405" s="203">
        <f>F405+G405+H405+I405</f>
        <v>54447644.31</v>
      </c>
      <c r="F405" s="80">
        <v>0</v>
      </c>
      <c r="G405" s="80">
        <v>0</v>
      </c>
      <c r="H405" s="80">
        <v>30425006.76</v>
      </c>
      <c r="I405" s="80">
        <v>24022637.55</v>
      </c>
      <c r="J405" s="265"/>
      <c r="K405" s="265"/>
    </row>
    <row r="406" spans="1:11" ht="15.75">
      <c r="A406" s="249"/>
      <c r="B406" s="281"/>
      <c r="C406" s="284"/>
      <c r="D406" s="186">
        <v>2022</v>
      </c>
      <c r="E406" s="203">
        <f>F406+G406+H406+I406</f>
        <v>55995115.72</v>
      </c>
      <c r="F406" s="80">
        <v>0</v>
      </c>
      <c r="G406" s="80">
        <v>0</v>
      </c>
      <c r="H406" s="80">
        <v>32347115.720000003</v>
      </c>
      <c r="I406" s="80">
        <v>23648000</v>
      </c>
      <c r="J406" s="265"/>
      <c r="K406" s="265"/>
    </row>
    <row r="407" spans="1:11" ht="15.75">
      <c r="A407" s="249"/>
      <c r="B407" s="281"/>
      <c r="C407" s="284"/>
      <c r="D407" s="186">
        <v>2023</v>
      </c>
      <c r="E407" s="203">
        <f>F407+G407+H407+I407</f>
        <v>53966555.19</v>
      </c>
      <c r="F407" s="80">
        <v>0</v>
      </c>
      <c r="G407" s="80">
        <v>0</v>
      </c>
      <c r="H407" s="80">
        <v>30318555.189999998</v>
      </c>
      <c r="I407" s="80">
        <v>23648000</v>
      </c>
      <c r="J407" s="265"/>
      <c r="K407" s="265"/>
    </row>
    <row r="408" spans="1:11" ht="15.75">
      <c r="A408" s="249"/>
      <c r="B408" s="281"/>
      <c r="C408" s="284"/>
      <c r="D408" s="186">
        <v>2024</v>
      </c>
      <c r="E408" s="203">
        <f>F408+G408+H408+I408</f>
        <v>52411847.39</v>
      </c>
      <c r="F408" s="80"/>
      <c r="G408" s="80"/>
      <c r="H408" s="80">
        <v>28763847.39</v>
      </c>
      <c r="I408" s="80">
        <v>23648000</v>
      </c>
      <c r="J408" s="265"/>
      <c r="K408" s="265"/>
    </row>
    <row r="409" spans="1:11" ht="15.75">
      <c r="A409" s="250"/>
      <c r="B409" s="282"/>
      <c r="C409" s="285"/>
      <c r="D409" s="186">
        <v>2025</v>
      </c>
      <c r="E409" s="203">
        <f>F409+G409+H409+I409</f>
        <v>52411847.39</v>
      </c>
      <c r="F409" s="80"/>
      <c r="G409" s="80"/>
      <c r="H409" s="80">
        <v>28763847.39</v>
      </c>
      <c r="I409" s="80">
        <v>23648000</v>
      </c>
      <c r="J409" s="266"/>
      <c r="K409" s="266"/>
    </row>
    <row r="410" spans="1:11" ht="22.5" customHeight="1">
      <c r="A410" s="248" t="s">
        <v>365</v>
      </c>
      <c r="B410" s="280" t="s">
        <v>308</v>
      </c>
      <c r="C410" s="283" t="s">
        <v>19</v>
      </c>
      <c r="D410" s="201" t="s">
        <v>4</v>
      </c>
      <c r="E410" s="202">
        <f>E411+E412+E413+E414+E415</f>
        <v>26400653.3</v>
      </c>
      <c r="F410" s="79">
        <v>8137089.82</v>
      </c>
      <c r="G410" s="79">
        <v>0</v>
      </c>
      <c r="H410" s="79">
        <v>18263563.48</v>
      </c>
      <c r="I410" s="79">
        <v>0</v>
      </c>
      <c r="J410" s="264" t="s">
        <v>303</v>
      </c>
      <c r="K410" s="264" t="s">
        <v>388</v>
      </c>
    </row>
    <row r="411" spans="1:11" ht="22.5" customHeight="1">
      <c r="A411" s="249"/>
      <c r="B411" s="281"/>
      <c r="C411" s="284"/>
      <c r="D411" s="186">
        <v>2021</v>
      </c>
      <c r="E411" s="203">
        <f>F411+G411+H411+I411</f>
        <v>4237973.15</v>
      </c>
      <c r="F411" s="80">
        <v>3428533.54</v>
      </c>
      <c r="G411" s="80">
        <v>0</v>
      </c>
      <c r="H411" s="80">
        <v>809439.6100000001</v>
      </c>
      <c r="I411" s="80">
        <v>0</v>
      </c>
      <c r="J411" s="265"/>
      <c r="K411" s="265"/>
    </row>
    <row r="412" spans="1:11" ht="22.5" customHeight="1">
      <c r="A412" s="249"/>
      <c r="B412" s="281"/>
      <c r="C412" s="284"/>
      <c r="D412" s="186">
        <v>2022</v>
      </c>
      <c r="E412" s="203">
        <f>F412+G412+H412+I412</f>
        <v>6237215.34</v>
      </c>
      <c r="F412" s="80">
        <v>1195201.35</v>
      </c>
      <c r="G412" s="80">
        <v>0</v>
      </c>
      <c r="H412" s="80">
        <v>5042013.99</v>
      </c>
      <c r="I412" s="80">
        <v>0</v>
      </c>
      <c r="J412" s="265"/>
      <c r="K412" s="265"/>
    </row>
    <row r="413" spans="1:11" ht="22.5" customHeight="1">
      <c r="A413" s="249"/>
      <c r="B413" s="281"/>
      <c r="C413" s="284"/>
      <c r="D413" s="186">
        <v>2023</v>
      </c>
      <c r="E413" s="203">
        <f>F413+G413+H413+I413</f>
        <v>6237215.34</v>
      </c>
      <c r="F413" s="80">
        <v>1195201.35</v>
      </c>
      <c r="G413" s="80">
        <v>0</v>
      </c>
      <c r="H413" s="80">
        <v>5042013.99</v>
      </c>
      <c r="I413" s="80">
        <v>0</v>
      </c>
      <c r="J413" s="265"/>
      <c r="K413" s="265"/>
    </row>
    <row r="414" spans="1:11" ht="22.5" customHeight="1">
      <c r="A414" s="249"/>
      <c r="B414" s="281"/>
      <c r="C414" s="284"/>
      <c r="D414" s="186">
        <v>2024</v>
      </c>
      <c r="E414" s="203">
        <f>F414+G414+H414+I414</f>
        <v>6237215.34</v>
      </c>
      <c r="F414" s="80">
        <v>1195201.35</v>
      </c>
      <c r="G414" s="80"/>
      <c r="H414" s="80">
        <v>5042013.99</v>
      </c>
      <c r="I414" s="80"/>
      <c r="J414" s="265"/>
      <c r="K414" s="265"/>
    </row>
    <row r="415" spans="1:11" ht="22.5" customHeight="1">
      <c r="A415" s="250"/>
      <c r="B415" s="282"/>
      <c r="C415" s="285"/>
      <c r="D415" s="186">
        <v>2025</v>
      </c>
      <c r="E415" s="203">
        <f>F415+G415+H415+I415</f>
        <v>3451034.1300000004</v>
      </c>
      <c r="F415" s="80">
        <v>1122952.23</v>
      </c>
      <c r="G415" s="80"/>
      <c r="H415" s="80">
        <v>2328081.9000000004</v>
      </c>
      <c r="I415" s="80"/>
      <c r="J415" s="266"/>
      <c r="K415" s="266"/>
    </row>
    <row r="416" spans="1:11" ht="15.75" customHeight="1">
      <c r="A416" s="248" t="s">
        <v>366</v>
      </c>
      <c r="B416" s="280" t="s">
        <v>329</v>
      </c>
      <c r="C416" s="283" t="s">
        <v>19</v>
      </c>
      <c r="D416" s="201" t="s">
        <v>4</v>
      </c>
      <c r="E416" s="202">
        <f>E417+E418+E419+E420+E421</f>
        <v>213655813.43</v>
      </c>
      <c r="F416" s="219">
        <v>80475027</v>
      </c>
      <c r="G416" s="219">
        <v>128907662</v>
      </c>
      <c r="H416" s="79">
        <v>4273124.43</v>
      </c>
      <c r="I416" s="219">
        <v>0</v>
      </c>
      <c r="J416" s="264"/>
      <c r="K416" s="264"/>
    </row>
    <row r="417" spans="1:11" ht="15.75">
      <c r="A417" s="249"/>
      <c r="B417" s="281"/>
      <c r="C417" s="284"/>
      <c r="D417" s="186">
        <v>2021</v>
      </c>
      <c r="E417" s="203">
        <f>F417+G417+H417+I417</f>
        <v>40377535.88</v>
      </c>
      <c r="F417" s="80">
        <v>14640050</v>
      </c>
      <c r="G417" s="80">
        <v>24929935</v>
      </c>
      <c r="H417" s="80">
        <v>807550.88</v>
      </c>
      <c r="I417" s="80">
        <v>0</v>
      </c>
      <c r="J417" s="265"/>
      <c r="K417" s="265"/>
    </row>
    <row r="418" spans="1:11" ht="15.75">
      <c r="A418" s="249"/>
      <c r="B418" s="281"/>
      <c r="C418" s="284"/>
      <c r="D418" s="186">
        <v>2022</v>
      </c>
      <c r="E418" s="203">
        <f>F418+G418+H418+I418</f>
        <v>43210581.64</v>
      </c>
      <c r="F418" s="80">
        <v>15988848</v>
      </c>
      <c r="G418" s="80">
        <v>26357522</v>
      </c>
      <c r="H418" s="80">
        <v>864211.64</v>
      </c>
      <c r="I418" s="80">
        <v>0</v>
      </c>
      <c r="J418" s="265"/>
      <c r="K418" s="265"/>
    </row>
    <row r="419" spans="1:11" ht="15.75">
      <c r="A419" s="249"/>
      <c r="B419" s="281"/>
      <c r="C419" s="284"/>
      <c r="D419" s="186">
        <v>2023</v>
      </c>
      <c r="E419" s="203">
        <f>F419+G419+H419+I419</f>
        <v>42455883.67</v>
      </c>
      <c r="F419" s="80">
        <v>16209165</v>
      </c>
      <c r="G419" s="80">
        <v>25397593</v>
      </c>
      <c r="H419" s="80">
        <v>849125.67</v>
      </c>
      <c r="I419" s="80">
        <v>0</v>
      </c>
      <c r="J419" s="265"/>
      <c r="K419" s="265"/>
    </row>
    <row r="420" spans="1:11" ht="15.75">
      <c r="A420" s="249"/>
      <c r="B420" s="281"/>
      <c r="C420" s="284"/>
      <c r="D420" s="186">
        <v>2024</v>
      </c>
      <c r="E420" s="203">
        <f>F420+G420+H420+I420</f>
        <v>43805906.12</v>
      </c>
      <c r="F420" s="80">
        <v>16818482</v>
      </c>
      <c r="G420" s="80">
        <v>26111306</v>
      </c>
      <c r="H420" s="80">
        <v>876118.1200000001</v>
      </c>
      <c r="I420" s="80"/>
      <c r="J420" s="265"/>
      <c r="K420" s="265"/>
    </row>
    <row r="421" spans="1:11" ht="15.75">
      <c r="A421" s="250"/>
      <c r="B421" s="282"/>
      <c r="C421" s="285"/>
      <c r="D421" s="186">
        <v>2025</v>
      </c>
      <c r="E421" s="203">
        <f>F421+G421+H421+I421</f>
        <v>43805906.12</v>
      </c>
      <c r="F421" s="220">
        <v>16818482</v>
      </c>
      <c r="G421" s="220">
        <v>26111306</v>
      </c>
      <c r="H421" s="220">
        <v>876118.1200000001</v>
      </c>
      <c r="I421" s="220"/>
      <c r="J421" s="266"/>
      <c r="K421" s="266"/>
    </row>
    <row r="422" spans="1:16" ht="15.75">
      <c r="A422" s="286" t="s">
        <v>354</v>
      </c>
      <c r="B422" s="287" t="s">
        <v>206</v>
      </c>
      <c r="C422" s="290" t="s">
        <v>19</v>
      </c>
      <c r="D422" s="197" t="s">
        <v>4</v>
      </c>
      <c r="E422" s="210">
        <f>E423+E424+E425+E426+E427</f>
        <v>72129868.60000001</v>
      </c>
      <c r="F422" s="210">
        <f>F423+F424+F425+F426+F427</f>
        <v>16269820</v>
      </c>
      <c r="G422" s="210">
        <f>G423+G424+G425+G426+G427</f>
        <v>0</v>
      </c>
      <c r="H422" s="210">
        <f>H423+H424+H425+H426+H427</f>
        <v>34370430.6</v>
      </c>
      <c r="I422" s="210">
        <f>I423+I424+I425+I426+I427</f>
        <v>21489618</v>
      </c>
      <c r="J422" s="279"/>
      <c r="K422" s="279"/>
      <c r="L422" s="184">
        <v>72129868.60000001</v>
      </c>
      <c r="M422" s="184">
        <v>16269820</v>
      </c>
      <c r="N422" s="184">
        <v>0</v>
      </c>
      <c r="O422" s="184">
        <v>34370430.6</v>
      </c>
      <c r="P422" s="184">
        <v>21489618</v>
      </c>
    </row>
    <row r="423" spans="1:16" ht="15.75">
      <c r="A423" s="286"/>
      <c r="B423" s="288"/>
      <c r="C423" s="291"/>
      <c r="D423" s="199">
        <v>2021</v>
      </c>
      <c r="E423" s="211">
        <f>E429</f>
        <v>13882912.120000001</v>
      </c>
      <c r="F423" s="211">
        <f>F429</f>
        <v>3260900</v>
      </c>
      <c r="G423" s="211">
        <f>G429</f>
        <v>0</v>
      </c>
      <c r="H423" s="211">
        <f>H429</f>
        <v>6329714.12</v>
      </c>
      <c r="I423" s="211">
        <f>I429</f>
        <v>4292298</v>
      </c>
      <c r="J423" s="279"/>
      <c r="K423" s="279"/>
      <c r="L423" s="184">
        <v>13882912.120000001</v>
      </c>
      <c r="M423" s="184">
        <v>3260900</v>
      </c>
      <c r="N423" s="184">
        <v>0</v>
      </c>
      <c r="O423" s="184">
        <v>6329714.12</v>
      </c>
      <c r="P423" s="184">
        <v>4292298</v>
      </c>
    </row>
    <row r="424" spans="1:16" ht="15.75">
      <c r="A424" s="286"/>
      <c r="B424" s="288"/>
      <c r="C424" s="291"/>
      <c r="D424" s="199">
        <v>2022</v>
      </c>
      <c r="E424" s="211">
        <f aca="true" t="shared" si="20" ref="E424:I427">E430</f>
        <v>14535504.120000001</v>
      </c>
      <c r="F424" s="211">
        <f t="shared" si="20"/>
        <v>3249340</v>
      </c>
      <c r="G424" s="211">
        <f t="shared" si="20"/>
        <v>0</v>
      </c>
      <c r="H424" s="211">
        <f t="shared" si="20"/>
        <v>6986834.12</v>
      </c>
      <c r="I424" s="211">
        <f t="shared" si="20"/>
        <v>4299330</v>
      </c>
      <c r="J424" s="279"/>
      <c r="K424" s="279"/>
      <c r="L424" s="184">
        <v>14535504.120000001</v>
      </c>
      <c r="M424" s="184">
        <v>3249340</v>
      </c>
      <c r="N424" s="184">
        <v>0</v>
      </c>
      <c r="O424" s="184">
        <v>6986834.12</v>
      </c>
      <c r="P424" s="184">
        <v>4299330</v>
      </c>
    </row>
    <row r="425" spans="1:16" ht="15.75">
      <c r="A425" s="286"/>
      <c r="B425" s="288"/>
      <c r="C425" s="291"/>
      <c r="D425" s="199">
        <v>2023</v>
      </c>
      <c r="E425" s="211">
        <f t="shared" si="20"/>
        <v>14535504.120000001</v>
      </c>
      <c r="F425" s="211">
        <f t="shared" si="20"/>
        <v>3249340</v>
      </c>
      <c r="G425" s="211">
        <f t="shared" si="20"/>
        <v>0</v>
      </c>
      <c r="H425" s="211">
        <f t="shared" si="20"/>
        <v>6986834.12</v>
      </c>
      <c r="I425" s="211">
        <f t="shared" si="20"/>
        <v>4299330</v>
      </c>
      <c r="J425" s="279"/>
      <c r="K425" s="279"/>
      <c r="L425" s="184">
        <v>14535504.120000001</v>
      </c>
      <c r="M425" s="184">
        <v>3249340</v>
      </c>
      <c r="N425" s="184">
        <v>0</v>
      </c>
      <c r="O425" s="184">
        <v>6986834.12</v>
      </c>
      <c r="P425" s="184">
        <v>4299330</v>
      </c>
    </row>
    <row r="426" spans="1:16" ht="15.75">
      <c r="A426" s="286"/>
      <c r="B426" s="288"/>
      <c r="C426" s="291"/>
      <c r="D426" s="199">
        <v>2024</v>
      </c>
      <c r="E426" s="211">
        <f t="shared" si="20"/>
        <v>14535504.120000001</v>
      </c>
      <c r="F426" s="211">
        <f t="shared" si="20"/>
        <v>3249340</v>
      </c>
      <c r="G426" s="211">
        <f t="shared" si="20"/>
        <v>0</v>
      </c>
      <c r="H426" s="211">
        <f t="shared" si="20"/>
        <v>6986834.12</v>
      </c>
      <c r="I426" s="211">
        <f t="shared" si="20"/>
        <v>4299330</v>
      </c>
      <c r="J426" s="279"/>
      <c r="K426" s="279"/>
      <c r="L426" s="184">
        <v>14535504.120000001</v>
      </c>
      <c r="M426" s="184">
        <v>3249340</v>
      </c>
      <c r="N426" s="184">
        <v>0</v>
      </c>
      <c r="O426" s="184">
        <v>6986834.12</v>
      </c>
      <c r="P426" s="184">
        <v>4299330</v>
      </c>
    </row>
    <row r="427" spans="1:16" ht="15.75">
      <c r="A427" s="286"/>
      <c r="B427" s="289"/>
      <c r="C427" s="292"/>
      <c r="D427" s="199">
        <v>2025</v>
      </c>
      <c r="E427" s="211">
        <f t="shared" si="20"/>
        <v>14640444.120000001</v>
      </c>
      <c r="F427" s="211">
        <f t="shared" si="20"/>
        <v>3260900</v>
      </c>
      <c r="G427" s="211">
        <f t="shared" si="20"/>
        <v>0</v>
      </c>
      <c r="H427" s="211">
        <f t="shared" si="20"/>
        <v>7080214.12</v>
      </c>
      <c r="I427" s="211">
        <f t="shared" si="20"/>
        <v>4299330</v>
      </c>
      <c r="J427" s="279"/>
      <c r="K427" s="279"/>
      <c r="L427" s="184">
        <v>14640444.120000001</v>
      </c>
      <c r="M427" s="184">
        <v>3260900</v>
      </c>
      <c r="N427" s="184">
        <v>0</v>
      </c>
      <c r="O427" s="184">
        <v>7080214.12</v>
      </c>
      <c r="P427" s="184">
        <v>4299330</v>
      </c>
    </row>
    <row r="428" spans="1:11" ht="15.75">
      <c r="A428" s="248" t="s">
        <v>367</v>
      </c>
      <c r="B428" s="280" t="s">
        <v>207</v>
      </c>
      <c r="C428" s="283" t="s">
        <v>19</v>
      </c>
      <c r="D428" s="201" t="s">
        <v>4</v>
      </c>
      <c r="E428" s="202">
        <f>E429+E430+E431+E432+E433</f>
        <v>72129868.60000001</v>
      </c>
      <c r="F428" s="219">
        <f>F429+F430+F431+F432+F433</f>
        <v>16269820</v>
      </c>
      <c r="G428" s="219">
        <f>G429+G430+G431+G432+G433</f>
        <v>0</v>
      </c>
      <c r="H428" s="219">
        <f>H429+H430+H431+H432+H433</f>
        <v>34370430.6</v>
      </c>
      <c r="I428" s="219">
        <f>I429+I430+I431+I432+I433</f>
        <v>21489618</v>
      </c>
      <c r="J428" s="279"/>
      <c r="K428" s="279"/>
    </row>
    <row r="429" spans="1:11" ht="15.75">
      <c r="A429" s="249"/>
      <c r="B429" s="281"/>
      <c r="C429" s="284"/>
      <c r="D429" s="186">
        <v>2021</v>
      </c>
      <c r="E429" s="203">
        <f>F429+G429+H429+I429</f>
        <v>13882912.120000001</v>
      </c>
      <c r="F429" s="80">
        <v>3260900</v>
      </c>
      <c r="G429" s="80">
        <v>0</v>
      </c>
      <c r="H429" s="80">
        <v>6329714.12</v>
      </c>
      <c r="I429" s="80">
        <v>4292298</v>
      </c>
      <c r="J429" s="279"/>
      <c r="K429" s="279"/>
    </row>
    <row r="430" spans="1:11" ht="15.75">
      <c r="A430" s="249"/>
      <c r="B430" s="281"/>
      <c r="C430" s="284"/>
      <c r="D430" s="186">
        <v>2022</v>
      </c>
      <c r="E430" s="203">
        <f>F430+G430+H430+I430</f>
        <v>14535504.120000001</v>
      </c>
      <c r="F430" s="80">
        <v>3249340</v>
      </c>
      <c r="G430" s="80">
        <v>0</v>
      </c>
      <c r="H430" s="80">
        <v>6986834.12</v>
      </c>
      <c r="I430" s="80">
        <v>4299330</v>
      </c>
      <c r="J430" s="279"/>
      <c r="K430" s="279"/>
    </row>
    <row r="431" spans="1:11" ht="15.75">
      <c r="A431" s="249"/>
      <c r="B431" s="281"/>
      <c r="C431" s="284"/>
      <c r="D431" s="186">
        <v>2023</v>
      </c>
      <c r="E431" s="203">
        <f>F431+G431+H431+I431</f>
        <v>14535504.120000001</v>
      </c>
      <c r="F431" s="80">
        <v>3249340</v>
      </c>
      <c r="G431" s="80">
        <v>0</v>
      </c>
      <c r="H431" s="80">
        <v>6986834.12</v>
      </c>
      <c r="I431" s="80">
        <v>4299330</v>
      </c>
      <c r="J431" s="279"/>
      <c r="K431" s="279"/>
    </row>
    <row r="432" spans="1:11" ht="15.75">
      <c r="A432" s="249"/>
      <c r="B432" s="281"/>
      <c r="C432" s="284"/>
      <c r="D432" s="186">
        <v>2024</v>
      </c>
      <c r="E432" s="203">
        <f>F432+G432+H432+I432</f>
        <v>14535504.120000001</v>
      </c>
      <c r="F432" s="80">
        <v>3249340</v>
      </c>
      <c r="G432" s="80"/>
      <c r="H432" s="80">
        <v>6986834.12</v>
      </c>
      <c r="I432" s="80">
        <v>4299330</v>
      </c>
      <c r="J432" s="279"/>
      <c r="K432" s="279"/>
    </row>
    <row r="433" spans="1:11" ht="15.75">
      <c r="A433" s="250"/>
      <c r="B433" s="282"/>
      <c r="C433" s="285"/>
      <c r="D433" s="186">
        <v>2025</v>
      </c>
      <c r="E433" s="203">
        <f>F433+G433+H433+I433</f>
        <v>14640444.120000001</v>
      </c>
      <c r="F433" s="80">
        <v>3260900</v>
      </c>
      <c r="G433" s="80"/>
      <c r="H433" s="80">
        <v>7080214.12</v>
      </c>
      <c r="I433" s="80">
        <v>4299330</v>
      </c>
      <c r="J433" s="279"/>
      <c r="K433" s="279"/>
    </row>
    <row r="434" spans="2:9" ht="15.75">
      <c r="B434" s="184">
        <f>'[1]СБР для ГРБС от УФ '!I7</f>
        <v>52803705.25</v>
      </c>
      <c r="C434" s="185">
        <f>F434+G434+H434</f>
        <v>24161408.82</v>
      </c>
      <c r="D434" s="183">
        <v>2024</v>
      </c>
      <c r="E434" s="103">
        <f aca="true" t="shared" si="21" ref="E434:I435">E366</f>
        <v>24161408.82</v>
      </c>
      <c r="F434" s="103">
        <f t="shared" si="21"/>
        <v>0</v>
      </c>
      <c r="G434" s="103">
        <f t="shared" si="21"/>
        <v>0</v>
      </c>
      <c r="H434" s="103">
        <f t="shared" si="21"/>
        <v>24161408.82</v>
      </c>
      <c r="I434" s="103">
        <f t="shared" si="21"/>
        <v>0</v>
      </c>
    </row>
    <row r="435" spans="4:9" ht="15.75">
      <c r="D435" s="183">
        <v>2025</v>
      </c>
      <c r="E435" s="103">
        <f t="shared" si="21"/>
        <v>24161408.82</v>
      </c>
      <c r="F435" s="103">
        <f t="shared" si="21"/>
        <v>0</v>
      </c>
      <c r="G435" s="103">
        <f t="shared" si="21"/>
        <v>0</v>
      </c>
      <c r="H435" s="103">
        <f t="shared" si="21"/>
        <v>24161408.82</v>
      </c>
      <c r="I435" s="103">
        <f t="shared" si="21"/>
        <v>0</v>
      </c>
    </row>
    <row r="437" spans="2:9" ht="15.75">
      <c r="B437" s="104" t="s">
        <v>399</v>
      </c>
      <c r="D437" s="36" t="s">
        <v>4</v>
      </c>
      <c r="E437" s="103">
        <f aca="true" t="shared" si="22" ref="E437:I442">E8-E422-E430</f>
        <v>11200078460.779997</v>
      </c>
      <c r="F437" s="103">
        <f t="shared" si="22"/>
        <v>6013028935.699999</v>
      </c>
      <c r="G437" s="103">
        <f t="shared" si="22"/>
        <v>372163585.87</v>
      </c>
      <c r="H437" s="103">
        <f t="shared" si="22"/>
        <v>4292535666.0099993</v>
      </c>
      <c r="I437" s="103">
        <f t="shared" si="22"/>
        <v>522350273.20000005</v>
      </c>
    </row>
    <row r="438" spans="2:9" ht="15.75">
      <c r="B438" s="185">
        <f>F438+G438+H438</f>
        <v>2051195126.9199998</v>
      </c>
      <c r="D438" s="183">
        <v>2021</v>
      </c>
      <c r="E438" s="103">
        <f t="shared" si="22"/>
        <v>2152171190.12</v>
      </c>
      <c r="F438" s="103">
        <f t="shared" si="22"/>
        <v>1124518411.03</v>
      </c>
      <c r="G438" s="103">
        <f t="shared" si="22"/>
        <v>97163015.02</v>
      </c>
      <c r="H438" s="103">
        <f t="shared" si="22"/>
        <v>829513700.8699999</v>
      </c>
      <c r="I438" s="103">
        <f t="shared" si="22"/>
        <v>100976063.2</v>
      </c>
    </row>
    <row r="439" spans="2:9" ht="15.75">
      <c r="B439" s="184">
        <f>'[1]СБР для ГРБС от УФ '!G6</f>
        <v>2008471245.1199994</v>
      </c>
      <c r="C439" s="185">
        <f>F439+G439+H439</f>
        <v>2186183780.54</v>
      </c>
      <c r="D439" s="183">
        <v>2022</v>
      </c>
      <c r="E439" s="103">
        <f t="shared" si="22"/>
        <v>2287180310.5400004</v>
      </c>
      <c r="F439" s="103">
        <f t="shared" si="22"/>
        <v>1257941819.05</v>
      </c>
      <c r="G439" s="103">
        <f t="shared" si="22"/>
        <v>67732769.45</v>
      </c>
      <c r="H439" s="103">
        <f t="shared" si="22"/>
        <v>860509192.0400001</v>
      </c>
      <c r="I439" s="103">
        <f t="shared" si="22"/>
        <v>100996530</v>
      </c>
    </row>
    <row r="440" spans="2:9" ht="15.75">
      <c r="B440" s="185">
        <f>'[1]СБР для ГРБС от УФ '!H6</f>
        <v>1988916766.59</v>
      </c>
      <c r="C440" s="185">
        <f>F440+G440+H440</f>
        <v>2126154533</v>
      </c>
      <c r="D440" s="183">
        <v>2023</v>
      </c>
      <c r="E440" s="103">
        <f t="shared" si="22"/>
        <v>2227214653</v>
      </c>
      <c r="F440" s="103">
        <f t="shared" si="22"/>
        <v>1194949077.1599998</v>
      </c>
      <c r="G440" s="103">
        <f t="shared" si="22"/>
        <v>73174880.68</v>
      </c>
      <c r="H440" s="103">
        <f t="shared" si="22"/>
        <v>858030575.16</v>
      </c>
      <c r="I440" s="103">
        <f t="shared" si="22"/>
        <v>101060120</v>
      </c>
    </row>
    <row r="441" spans="2:9" ht="15.75">
      <c r="B441" s="184">
        <f>'[1]СБР для ГРБС от УФ '!I6</f>
        <v>2013218408.0899997</v>
      </c>
      <c r="C441" s="185">
        <f>F441+G441+H441</f>
        <v>2128236650.4499998</v>
      </c>
      <c r="D441" s="183">
        <v>2024</v>
      </c>
      <c r="E441" s="103">
        <f t="shared" si="22"/>
        <v>2233596100.45</v>
      </c>
      <c r="F441" s="103">
        <f t="shared" si="22"/>
        <v>1216214025.3999999</v>
      </c>
      <c r="G441" s="103">
        <f t="shared" si="22"/>
        <v>67593574.72</v>
      </c>
      <c r="H441" s="103">
        <f t="shared" si="22"/>
        <v>844429050.3299999</v>
      </c>
      <c r="I441" s="103">
        <f t="shared" si="22"/>
        <v>105359450</v>
      </c>
    </row>
    <row r="442" spans="4:9" ht="15.75">
      <c r="D442" s="183">
        <v>2025</v>
      </c>
      <c r="E442" s="103">
        <f t="shared" si="22"/>
        <v>2222417440.79</v>
      </c>
      <c r="F442" s="103">
        <f t="shared" si="22"/>
        <v>1212895363.06</v>
      </c>
      <c r="G442" s="103">
        <f t="shared" si="22"/>
        <v>66499346</v>
      </c>
      <c r="H442" s="103">
        <f t="shared" si="22"/>
        <v>837663281.73</v>
      </c>
      <c r="I442" s="103">
        <f t="shared" si="22"/>
        <v>105359450</v>
      </c>
    </row>
    <row r="446" ht="15.75">
      <c r="B446" s="185"/>
    </row>
  </sheetData>
  <sheetProtection/>
  <mergeCells count="362">
    <mergeCell ref="A422:A427"/>
    <mergeCell ref="B422:B427"/>
    <mergeCell ref="C422:C427"/>
    <mergeCell ref="A428:A433"/>
    <mergeCell ref="B428:B433"/>
    <mergeCell ref="C428:C433"/>
    <mergeCell ref="A188:A193"/>
    <mergeCell ref="A194:A199"/>
    <mergeCell ref="A200:A205"/>
    <mergeCell ref="A206:A211"/>
    <mergeCell ref="A212:A217"/>
    <mergeCell ref="B212:B217"/>
    <mergeCell ref="A362:A367"/>
    <mergeCell ref="B362:B367"/>
    <mergeCell ref="C362:C367"/>
    <mergeCell ref="C212:C217"/>
    <mergeCell ref="A248:A253"/>
    <mergeCell ref="B248:B253"/>
    <mergeCell ref="C248:C253"/>
    <mergeCell ref="B188:B193"/>
    <mergeCell ref="C188:C193"/>
    <mergeCell ref="B224:B229"/>
    <mergeCell ref="C224:C229"/>
    <mergeCell ref="A278:A283"/>
    <mergeCell ref="A164:A169"/>
    <mergeCell ref="B164:B169"/>
    <mergeCell ref="C164:C169"/>
    <mergeCell ref="J164:J169"/>
    <mergeCell ref="K164:K169"/>
    <mergeCell ref="A170:A175"/>
    <mergeCell ref="A62:A67"/>
    <mergeCell ref="B62:B67"/>
    <mergeCell ref="C62:C67"/>
    <mergeCell ref="J62:J67"/>
    <mergeCell ref="K62:K67"/>
    <mergeCell ref="A68:A73"/>
    <mergeCell ref="A128:A133"/>
    <mergeCell ref="B128:B133"/>
    <mergeCell ref="A146:A151"/>
    <mergeCell ref="B146:B151"/>
    <mergeCell ref="B170:B175"/>
    <mergeCell ref="C146:C151"/>
    <mergeCell ref="C170:C175"/>
    <mergeCell ref="K80:K85"/>
    <mergeCell ref="B86:B91"/>
    <mergeCell ref="C86:C91"/>
    <mergeCell ref="J86:J91"/>
    <mergeCell ref="K86:K91"/>
    <mergeCell ref="J248:J253"/>
    <mergeCell ref="K248:K253"/>
    <mergeCell ref="A254:A259"/>
    <mergeCell ref="B254:B259"/>
    <mergeCell ref="C254:C259"/>
    <mergeCell ref="J254:J259"/>
    <mergeCell ref="K200:K205"/>
    <mergeCell ref="B206:B211"/>
    <mergeCell ref="C206:C211"/>
    <mergeCell ref="J206:J211"/>
    <mergeCell ref="K206:K211"/>
    <mergeCell ref="A242:A247"/>
    <mergeCell ref="B242:B247"/>
    <mergeCell ref="C242:C247"/>
    <mergeCell ref="J242:J247"/>
    <mergeCell ref="K242:K247"/>
    <mergeCell ref="J212:J217"/>
    <mergeCell ref="K212:K217"/>
    <mergeCell ref="A218:A223"/>
    <mergeCell ref="B218:B223"/>
    <mergeCell ref="C218:C223"/>
    <mergeCell ref="J218:J223"/>
    <mergeCell ref="K218:K223"/>
    <mergeCell ref="A224:A229"/>
    <mergeCell ref="J188:J193"/>
    <mergeCell ref="B194:B199"/>
    <mergeCell ref="C194:C199"/>
    <mergeCell ref="J194:J199"/>
    <mergeCell ref="B200:B205"/>
    <mergeCell ref="C200:C205"/>
    <mergeCell ref="J200:J205"/>
    <mergeCell ref="A8:A13"/>
    <mergeCell ref="B8:B13"/>
    <mergeCell ref="C8:C13"/>
    <mergeCell ref="J8:J13"/>
    <mergeCell ref="A38:A43"/>
    <mergeCell ref="B38:B43"/>
    <mergeCell ref="C38:C43"/>
    <mergeCell ref="J38:J43"/>
    <mergeCell ref="A56:A61"/>
    <mergeCell ref="B56:B61"/>
    <mergeCell ref="C56:C61"/>
    <mergeCell ref="J56:J61"/>
    <mergeCell ref="A80:A85"/>
    <mergeCell ref="B80:B85"/>
    <mergeCell ref="C80:C85"/>
    <mergeCell ref="J80:J85"/>
    <mergeCell ref="A86:A91"/>
    <mergeCell ref="K8:K13"/>
    <mergeCell ref="A14:A19"/>
    <mergeCell ref="B14:B19"/>
    <mergeCell ref="C14:C19"/>
    <mergeCell ref="J14:J19"/>
    <mergeCell ref="K14:K19"/>
    <mergeCell ref="A1:K1"/>
    <mergeCell ref="J2:K2"/>
    <mergeCell ref="A5:K5"/>
    <mergeCell ref="A6:A7"/>
    <mergeCell ref="B6:B7"/>
    <mergeCell ref="C6:C7"/>
    <mergeCell ref="D6:I6"/>
    <mergeCell ref="J6:J7"/>
    <mergeCell ref="K6:K7"/>
    <mergeCell ref="J3:K3"/>
    <mergeCell ref="J4:K4"/>
    <mergeCell ref="K20:K25"/>
    <mergeCell ref="A26:A31"/>
    <mergeCell ref="B26:B31"/>
    <mergeCell ref="C26:C31"/>
    <mergeCell ref="J26:J31"/>
    <mergeCell ref="K26:K31"/>
    <mergeCell ref="A32:A37"/>
    <mergeCell ref="B32:B37"/>
    <mergeCell ref="C32:C37"/>
    <mergeCell ref="J32:J37"/>
    <mergeCell ref="K32:K37"/>
    <mergeCell ref="A20:A25"/>
    <mergeCell ref="B20:B25"/>
    <mergeCell ref="C20:C25"/>
    <mergeCell ref="J20:J25"/>
    <mergeCell ref="K38:K43"/>
    <mergeCell ref="A44:A49"/>
    <mergeCell ref="B44:B49"/>
    <mergeCell ref="C44:C49"/>
    <mergeCell ref="J44:J49"/>
    <mergeCell ref="K44:K49"/>
    <mergeCell ref="A50:A55"/>
    <mergeCell ref="B50:B55"/>
    <mergeCell ref="C50:C55"/>
    <mergeCell ref="J50:J55"/>
    <mergeCell ref="K50:K55"/>
    <mergeCell ref="K56:K61"/>
    <mergeCell ref="B68:B73"/>
    <mergeCell ref="C68:C73"/>
    <mergeCell ref="J68:J73"/>
    <mergeCell ref="K68:K73"/>
    <mergeCell ref="A74:A79"/>
    <mergeCell ref="B74:B79"/>
    <mergeCell ref="C74:C79"/>
    <mergeCell ref="J74:J79"/>
    <mergeCell ref="K74:K79"/>
    <mergeCell ref="A92:A97"/>
    <mergeCell ref="B92:B97"/>
    <mergeCell ref="C92:C97"/>
    <mergeCell ref="J92:J97"/>
    <mergeCell ref="K92:K97"/>
    <mergeCell ref="A98:A103"/>
    <mergeCell ref="B98:B103"/>
    <mergeCell ref="C98:C103"/>
    <mergeCell ref="J98:J103"/>
    <mergeCell ref="K98:K103"/>
    <mergeCell ref="A104:A109"/>
    <mergeCell ref="B104:B109"/>
    <mergeCell ref="C104:C109"/>
    <mergeCell ref="J104:J109"/>
    <mergeCell ref="K104:K109"/>
    <mergeCell ref="A110:A115"/>
    <mergeCell ref="B110:B115"/>
    <mergeCell ref="C110:C115"/>
    <mergeCell ref="J110:J115"/>
    <mergeCell ref="K110:K115"/>
    <mergeCell ref="A116:A121"/>
    <mergeCell ref="B116:B121"/>
    <mergeCell ref="C116:C121"/>
    <mergeCell ref="J116:J121"/>
    <mergeCell ref="K116:K121"/>
    <mergeCell ref="A122:A127"/>
    <mergeCell ref="B122:B127"/>
    <mergeCell ref="C122:C127"/>
    <mergeCell ref="J122:J127"/>
    <mergeCell ref="K122:K127"/>
    <mergeCell ref="C128:C133"/>
    <mergeCell ref="J128:J133"/>
    <mergeCell ref="K128:K133"/>
    <mergeCell ref="A134:A139"/>
    <mergeCell ref="B134:B139"/>
    <mergeCell ref="C134:C139"/>
    <mergeCell ref="J134:J139"/>
    <mergeCell ref="K134:K139"/>
    <mergeCell ref="A140:A145"/>
    <mergeCell ref="B140:B145"/>
    <mergeCell ref="C140:C145"/>
    <mergeCell ref="J140:J145"/>
    <mergeCell ref="K140:K145"/>
    <mergeCell ref="J146:J151"/>
    <mergeCell ref="K146:K151"/>
    <mergeCell ref="A152:A157"/>
    <mergeCell ref="B152:B157"/>
    <mergeCell ref="C152:C157"/>
    <mergeCell ref="J152:J157"/>
    <mergeCell ref="K152:K157"/>
    <mergeCell ref="A158:A163"/>
    <mergeCell ref="B158:B163"/>
    <mergeCell ref="C158:C163"/>
    <mergeCell ref="J158:J163"/>
    <mergeCell ref="K158:K163"/>
    <mergeCell ref="J170:J175"/>
    <mergeCell ref="K170:K175"/>
    <mergeCell ref="A176:A181"/>
    <mergeCell ref="B176:B181"/>
    <mergeCell ref="C176:C181"/>
    <mergeCell ref="J176:J181"/>
    <mergeCell ref="K176:K181"/>
    <mergeCell ref="A182:A187"/>
    <mergeCell ref="B182:B187"/>
    <mergeCell ref="C182:C187"/>
    <mergeCell ref="J182:J187"/>
    <mergeCell ref="K182:K187"/>
    <mergeCell ref="J224:J229"/>
    <mergeCell ref="K224:K229"/>
    <mergeCell ref="A230:A235"/>
    <mergeCell ref="B230:B235"/>
    <mergeCell ref="C230:C235"/>
    <mergeCell ref="J230:J235"/>
    <mergeCell ref="K230:K235"/>
    <mergeCell ref="A236:A241"/>
    <mergeCell ref="B236:B241"/>
    <mergeCell ref="C236:C241"/>
    <mergeCell ref="J236:J241"/>
    <mergeCell ref="K236:K241"/>
    <mergeCell ref="K254:K259"/>
    <mergeCell ref="A260:A265"/>
    <mergeCell ref="B260:B265"/>
    <mergeCell ref="C260:C265"/>
    <mergeCell ref="J260:J277"/>
    <mergeCell ref="K260:K265"/>
    <mergeCell ref="A266:A271"/>
    <mergeCell ref="B266:B271"/>
    <mergeCell ref="C266:C271"/>
    <mergeCell ref="K266:K271"/>
    <mergeCell ref="A272:A277"/>
    <mergeCell ref="B272:B277"/>
    <mergeCell ref="C272:C277"/>
    <mergeCell ref="K272:K277"/>
    <mergeCell ref="B278:B283"/>
    <mergeCell ref="C278:C283"/>
    <mergeCell ref="J278:J283"/>
    <mergeCell ref="K278:K283"/>
    <mergeCell ref="A284:A289"/>
    <mergeCell ref="B284:B289"/>
    <mergeCell ref="C284:C289"/>
    <mergeCell ref="J284:J289"/>
    <mergeCell ref="K284:K289"/>
    <mergeCell ref="A290:A295"/>
    <mergeCell ref="B290:B295"/>
    <mergeCell ref="C290:C295"/>
    <mergeCell ref="J290:J295"/>
    <mergeCell ref="K290:K295"/>
    <mergeCell ref="A296:A301"/>
    <mergeCell ref="B296:B301"/>
    <mergeCell ref="C296:C301"/>
    <mergeCell ref="J296:J301"/>
    <mergeCell ref="K296:K301"/>
    <mergeCell ref="A302:A307"/>
    <mergeCell ref="B302:B307"/>
    <mergeCell ref="C302:C307"/>
    <mergeCell ref="J302:J307"/>
    <mergeCell ref="K302:K307"/>
    <mergeCell ref="A308:A313"/>
    <mergeCell ref="B308:B313"/>
    <mergeCell ref="C308:C313"/>
    <mergeCell ref="J308:J313"/>
    <mergeCell ref="K308:K313"/>
    <mergeCell ref="A314:A319"/>
    <mergeCell ref="B314:B319"/>
    <mergeCell ref="C314:C319"/>
    <mergeCell ref="J314:J319"/>
    <mergeCell ref="K314:K319"/>
    <mergeCell ref="A320:A325"/>
    <mergeCell ref="B320:B325"/>
    <mergeCell ref="C320:C325"/>
    <mergeCell ref="J320:J325"/>
    <mergeCell ref="K320:K325"/>
    <mergeCell ref="A326:A331"/>
    <mergeCell ref="B326:B331"/>
    <mergeCell ref="C326:C331"/>
    <mergeCell ref="J326:J331"/>
    <mergeCell ref="K326:K331"/>
    <mergeCell ref="A332:A337"/>
    <mergeCell ref="B332:B337"/>
    <mergeCell ref="C332:C337"/>
    <mergeCell ref="J332:J337"/>
    <mergeCell ref="K332:K337"/>
    <mergeCell ref="A338:A343"/>
    <mergeCell ref="B338:B343"/>
    <mergeCell ref="C338:C343"/>
    <mergeCell ref="J338:J343"/>
    <mergeCell ref="K338:K343"/>
    <mergeCell ref="A344:A349"/>
    <mergeCell ref="B344:B349"/>
    <mergeCell ref="C344:C349"/>
    <mergeCell ref="J344:J349"/>
    <mergeCell ref="K344:K349"/>
    <mergeCell ref="A350:A355"/>
    <mergeCell ref="B350:B355"/>
    <mergeCell ref="C350:C355"/>
    <mergeCell ref="J350:J355"/>
    <mergeCell ref="K350:K355"/>
    <mergeCell ref="A356:A361"/>
    <mergeCell ref="B356:B361"/>
    <mergeCell ref="C356:C361"/>
    <mergeCell ref="J356:J361"/>
    <mergeCell ref="K356:K361"/>
    <mergeCell ref="K362:K367"/>
    <mergeCell ref="A368:A373"/>
    <mergeCell ref="B368:B373"/>
    <mergeCell ref="C368:C373"/>
    <mergeCell ref="J368:J373"/>
    <mergeCell ref="K368:K373"/>
    <mergeCell ref="A374:A379"/>
    <mergeCell ref="B374:B379"/>
    <mergeCell ref="C374:C379"/>
    <mergeCell ref="J374:J379"/>
    <mergeCell ref="K374:K379"/>
    <mergeCell ref="J362:J367"/>
    <mergeCell ref="K380:K385"/>
    <mergeCell ref="A386:A391"/>
    <mergeCell ref="B386:B391"/>
    <mergeCell ref="C386:C391"/>
    <mergeCell ref="J386:J391"/>
    <mergeCell ref="K386:K391"/>
    <mergeCell ref="A392:A397"/>
    <mergeCell ref="B392:B397"/>
    <mergeCell ref="C392:C397"/>
    <mergeCell ref="J392:J397"/>
    <mergeCell ref="K392:K397"/>
    <mergeCell ref="A380:A385"/>
    <mergeCell ref="B380:B385"/>
    <mergeCell ref="C380:C385"/>
    <mergeCell ref="J380:J385"/>
    <mergeCell ref="K194:K199"/>
    <mergeCell ref="K188:K193"/>
    <mergeCell ref="J422:J433"/>
    <mergeCell ref="K422:K433"/>
    <mergeCell ref="A410:A415"/>
    <mergeCell ref="B410:B415"/>
    <mergeCell ref="C410:C415"/>
    <mergeCell ref="J410:J415"/>
    <mergeCell ref="K410:K415"/>
    <mergeCell ref="A416:A421"/>
    <mergeCell ref="B416:B421"/>
    <mergeCell ref="C416:C421"/>
    <mergeCell ref="J416:J421"/>
    <mergeCell ref="K416:K421"/>
    <mergeCell ref="A398:A403"/>
    <mergeCell ref="B398:B403"/>
    <mergeCell ref="C398:C403"/>
    <mergeCell ref="J398:J403"/>
    <mergeCell ref="K398:K403"/>
    <mergeCell ref="A404:A409"/>
    <mergeCell ref="B404:B409"/>
    <mergeCell ref="C404:C409"/>
    <mergeCell ref="J404:J409"/>
    <mergeCell ref="K404:K409"/>
  </mergeCells>
  <printOptions horizontalCentered="1"/>
  <pageMargins left="0.31496062992125984" right="0.31496062992125984" top="0.31496062992125984" bottom="0.15748031496062992" header="0.31496062992125984" footer="0.31496062992125984"/>
  <pageSetup fitToHeight="6" fitToWidth="1" horizontalDpi="600" verticalDpi="600" orientation="landscape" paperSize="9" scale="42" r:id="rId1"/>
  <rowBreaks count="2" manualBreakCount="2">
    <brk id="80" max="10" man="1"/>
    <brk id="21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Богданова А.С.</dc:creator>
  <cp:keywords/>
  <dc:description/>
  <cp:lastModifiedBy>Полянина Александра Александровна</cp:lastModifiedBy>
  <cp:lastPrinted>2022-02-21T08:57:07Z</cp:lastPrinted>
  <dcterms:created xsi:type="dcterms:W3CDTF">2013-06-06T11:09:14Z</dcterms:created>
  <dcterms:modified xsi:type="dcterms:W3CDTF">2022-02-22T11:50:18Z</dcterms:modified>
  <cp:category/>
  <cp:version/>
  <cp:contentType/>
  <cp:contentStatus/>
</cp:coreProperties>
</file>