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05" windowWidth="15120" windowHeight="7710"/>
  </bookViews>
  <sheets>
    <sheet name="Показатель 1" sheetId="2" r:id="rId1"/>
    <sheet name="Показатель 2" sheetId="4" r:id="rId2"/>
    <sheet name="Показатель 3" sheetId="3" r:id="rId3"/>
    <sheet name="Показатель 4" sheetId="21" r:id="rId4"/>
    <sheet name="Показатель 5" sheetId="12" r:id="rId5"/>
    <sheet name="Рейтинг ГАБС" sheetId="13" r:id="rId6"/>
  </sheets>
  <definedNames>
    <definedName name="_xlnm._FilterDatabase" localSheetId="0" hidden="1">'Показатель 1'!$A$8:$Q$17</definedName>
    <definedName name="_xlnm._FilterDatabase" localSheetId="1" hidden="1">'Показатель 2'!$A$4:$H$13</definedName>
    <definedName name="_xlnm._FilterDatabase" localSheetId="2" hidden="1">'Показатель 3'!$A$5:$O$12</definedName>
    <definedName name="_xlnm._FilterDatabase" localSheetId="3" hidden="1">'Показатель 4'!$A$4:$J$13</definedName>
    <definedName name="_xlnm._FilterDatabase" localSheetId="4" hidden="1">'Показатель 5'!$A$5:$M$12</definedName>
  </definedNames>
  <calcPr calcId="125725"/>
</workbook>
</file>

<file path=xl/calcChain.xml><?xml version="1.0" encoding="utf-8"?>
<calcChain xmlns="http://schemas.openxmlformats.org/spreadsheetml/2006/main">
  <c r="D12" i="2"/>
  <c r="I8" i="21" l="1"/>
  <c r="H8"/>
  <c r="I7"/>
  <c r="H7"/>
  <c r="H6" l="1"/>
  <c r="I6"/>
  <c r="J16" i="2" l="1"/>
  <c r="J15"/>
  <c r="J14"/>
  <c r="M12" i="3" l="1"/>
  <c r="F12" i="13"/>
  <c r="F11"/>
  <c r="F10"/>
  <c r="I12"/>
  <c r="I11"/>
  <c r="I10"/>
  <c r="I8"/>
  <c r="I7"/>
  <c r="H6"/>
  <c r="G12"/>
  <c r="G11"/>
  <c r="G10"/>
  <c r="G8"/>
  <c r="G7"/>
  <c r="F7"/>
  <c r="F8"/>
  <c r="F6"/>
  <c r="K12" i="12"/>
  <c r="K11"/>
  <c r="K10"/>
  <c r="K7"/>
  <c r="K8"/>
  <c r="F12"/>
  <c r="D12"/>
  <c r="F11"/>
  <c r="D11"/>
  <c r="F10"/>
  <c r="D10"/>
  <c r="J8"/>
  <c r="H8"/>
  <c r="F8"/>
  <c r="J7"/>
  <c r="H7"/>
  <c r="F7"/>
  <c r="J6"/>
  <c r="H6"/>
  <c r="F6"/>
  <c r="D6"/>
  <c r="H7" i="13"/>
  <c r="H8"/>
  <c r="F6" i="21"/>
  <c r="K6" i="12" l="1"/>
  <c r="I6" i="13" s="1"/>
  <c r="L12" i="3"/>
  <c r="F12"/>
  <c r="M11"/>
  <c r="M10"/>
  <c r="L11"/>
  <c r="L10"/>
  <c r="J11"/>
  <c r="J10"/>
  <c r="F11"/>
  <c r="F10"/>
  <c r="F6"/>
  <c r="M8"/>
  <c r="M7"/>
  <c r="L8"/>
  <c r="J8"/>
  <c r="F8"/>
  <c r="G11" i="4"/>
  <c r="G12"/>
  <c r="G10"/>
  <c r="G8"/>
  <c r="G7"/>
  <c r="G6"/>
  <c r="F7"/>
  <c r="F8"/>
  <c r="F6"/>
  <c r="D7"/>
  <c r="D8"/>
  <c r="D6"/>
  <c r="M15" i="2"/>
  <c r="E11" i="13" s="1"/>
  <c r="M16" i="2"/>
  <c r="E12" i="13" s="1"/>
  <c r="M14" i="2"/>
  <c r="E10" i="13" s="1"/>
  <c r="H15" i="2" l="1"/>
  <c r="H16"/>
  <c r="H14"/>
  <c r="F15"/>
  <c r="F16"/>
  <c r="F14"/>
  <c r="D15"/>
  <c r="D16"/>
  <c r="D14"/>
  <c r="L11"/>
  <c r="L12"/>
  <c r="L10"/>
  <c r="J11"/>
  <c r="J12"/>
  <c r="J10"/>
  <c r="H12"/>
  <c r="F12"/>
  <c r="H11"/>
  <c r="M11" s="1"/>
  <c r="E7" i="13" s="1"/>
  <c r="F11" i="2"/>
  <c r="D11"/>
  <c r="H10"/>
  <c r="F10"/>
  <c r="D10"/>
  <c r="M12" l="1"/>
  <c r="E8" i="13" s="1"/>
  <c r="C8" s="1"/>
  <c r="C13" s="1"/>
  <c r="M10" i="2"/>
  <c r="E6" i="13" s="1"/>
  <c r="C11"/>
  <c r="C10"/>
  <c r="C12"/>
  <c r="C7"/>
  <c r="L7" i="3"/>
  <c r="J7"/>
  <c r="F7"/>
  <c r="H6"/>
  <c r="J6"/>
  <c r="D11" i="4"/>
  <c r="D12"/>
  <c r="D10"/>
  <c r="L6" i="3" l="1"/>
  <c r="D6"/>
  <c r="M6" s="1"/>
  <c r="G6" i="13" s="1"/>
  <c r="C6" s="1"/>
</calcChain>
</file>

<file path=xl/sharedStrings.xml><?xml version="1.0" encoding="utf-8"?>
<sst xmlns="http://schemas.openxmlformats.org/spreadsheetml/2006/main" count="230" uniqueCount="54">
  <si>
    <t>Код ведомства</t>
  </si>
  <si>
    <t>Наименование ГАБС</t>
  </si>
  <si>
    <t>нет</t>
  </si>
  <si>
    <t>1. Финансовое планирование</t>
  </si>
  <si>
    <t xml:space="preserve">3.2. Эффективность управления дебиторской задолженностью по расчетам с дебиторами по доходам
</t>
  </si>
  <si>
    <t>3. Исполнение бюджета по доходам</t>
  </si>
  <si>
    <t>х</t>
  </si>
  <si>
    <t xml:space="preserve">1.1. Качество планирования бюджетных расходов: прирост объема бюджетных ассигнований ГАБС согласно сводной бюджетной росписи местного бюджета на начало отчетного периода и на конец отчетного периода
</t>
  </si>
  <si>
    <t>1.2. Погрешность кассового планирования</t>
  </si>
  <si>
    <t xml:space="preserve">1.3. Количество обращений об изменении сводной бюджетной росписи местного бюджета 
</t>
  </si>
  <si>
    <t xml:space="preserve">1.4. Своевременность представления фрагментов реестра расходных обязательств в Управление финансов администрации ЗАТО Александровск и соответствие объемов бюджетных ассигнований на их исполнение отчету об исполнении местного бюджета (за отчетный период) и решению о местном бюджете на текущий финансовый год и на плановый период
</t>
  </si>
  <si>
    <t>1 Группа</t>
  </si>
  <si>
    <t>2 Группа</t>
  </si>
  <si>
    <t>Администрация ЗАТО Александровск</t>
  </si>
  <si>
    <t>Управление финансов администрации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</si>
  <si>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</si>
  <si>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</si>
  <si>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Совет депутатов ЗАТО Александровск</t>
  </si>
  <si>
    <t>Контрольно-счетная палата ЗАТО Александровск</t>
  </si>
  <si>
    <t>Оценка
(E)</t>
  </si>
  <si>
    <t>Значение оценки Е(Р)</t>
  </si>
  <si>
    <t>Итоговая оценка по группе</t>
  </si>
  <si>
    <t xml:space="preserve">3.1.Отклонение от прогноза поступлений налоговых и неналоговых доходов за отчетный период
</t>
  </si>
  <si>
    <t>3.3.Эффективность управления дебиторской задолженностью по администрируемым неналоговым доходам</t>
  </si>
  <si>
    <t>I  Группа - ГАБС, имеющие подведомственные учреждения</t>
  </si>
  <si>
    <t xml:space="preserve">II Группа  - ГАБС, не имеющие подведомственные учреждения </t>
  </si>
  <si>
    <t>2. Исполнение бюджета по расходам</t>
  </si>
  <si>
    <t>2.1. Доля просроченной кредиторской
задолженности в расходах ГАБС</t>
  </si>
  <si>
    <t>Результаты проведения мониторинга качества финансового менеджмента,</t>
  </si>
  <si>
    <t>Финансовое планирование</t>
  </si>
  <si>
    <t>Исполнение бюджета по доходам</t>
  </si>
  <si>
    <t>Исполнение судебных актов</t>
  </si>
  <si>
    <t>Исполнение бюджета по расходам</t>
  </si>
  <si>
    <t>Итоговая оценка
качества финансового менеджмента</t>
  </si>
  <si>
    <t>Рейтинговая оценка                 ГАБС</t>
  </si>
  <si>
    <t>Итоговая оценка по группам показателей качества финансового менеджмента</t>
  </si>
  <si>
    <t>Контроль и аудит</t>
  </si>
  <si>
    <t xml:space="preserve">3.4. Качество информационного наполнения Государственной информационной системы о государственных и муниципальных платежах (ГИС ГМП): соответствие поступлений в доходы местного бюджета от уплаты денежных средств физическими и юридическими лицами объему начислений  (суммам, подлежащим оплате физическими и юридическими лицами за предоставляемые услуги, иные платежи), отраженных в ГИС ГМП </t>
  </si>
  <si>
    <t>3.5. Качество правовой базы главного администратора доходов местного бюджета по администрированию доходов</t>
  </si>
  <si>
    <t xml:space="preserve">        4. Контроль и аудит</t>
  </si>
  <si>
    <t xml:space="preserve">4.1. Наличие  нарушений, выявленных в результате проведения контрольных мероприятий органами внешнего государственного (муниципального) финансового контроля </t>
  </si>
  <si>
    <t>4.3. Качество организации внутреннего финансового аудита</t>
  </si>
  <si>
    <t>5. Исполнение судебных актов</t>
  </si>
  <si>
    <t xml:space="preserve">Средний уровень качества                                  финансового менеджмента, % </t>
  </si>
  <si>
    <t>1.5. Проведение ГАБС мониторинга и прогноза потребности в предоставлении муниципальных услуг (работ), оказываемых (выполняемых)  подведомственными муниципальными бюджетными учреждениями и муниципальными автономными учреждениями и представление его результатов в Управление финансов администрации ЗАТО Александровс</t>
  </si>
  <si>
    <t xml:space="preserve">                                                             осуществляемого главными администраторами средств местного бюджета ЗАТО Александровск,                                                                 </t>
  </si>
  <si>
    <t>2.2. Доля просроченной кредиторской задолженности в расходах муниципальных казенных, муниципальных бюджетных и муниципальных автономных учреждений</t>
  </si>
  <si>
    <t xml:space="preserve">4.2.  Наличие  нарушений, выявленных в результате проведения мероприятий внутреннего государственного (муниципального) финансового контроля </t>
  </si>
  <si>
    <t xml:space="preserve">5.2. Иски о возмещении ущерба (в количественном выражении)
</t>
  </si>
  <si>
    <t>5.3. Иски о взыскании задолженности (в денежном выражении)</t>
  </si>
  <si>
    <t>5.4. Иски о взыскании задолженности (в количественном выражении)</t>
  </si>
  <si>
    <t>5.1. Иски о возмещении ущерба (в денежном выражении)</t>
  </si>
  <si>
    <t>за 9 месяцев 2023 года</t>
  </si>
  <si>
    <t>Рейтинг главных администраторов средств местного бюджета бюджета ЗАТО Александровск  по уровню итоговой оценки качества финансового менеджмента за 9 месяцев 2023 года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</si>
</sst>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0.00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4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165" fontId="6" fillId="2" borderId="3" xfId="0" applyNumberFormat="1" applyFont="1" applyFill="1" applyBorder="1"/>
    <xf numFmtId="165" fontId="6" fillId="2" borderId="4" xfId="0" applyNumberFormat="1" applyFont="1" applyFill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166" fontId="6" fillId="2" borderId="4" xfId="0" applyNumberFormat="1" applyFont="1" applyFill="1" applyBorder="1"/>
    <xf numFmtId="166" fontId="6" fillId="2" borderId="4" xfId="0" applyNumberFormat="1" applyFont="1" applyFill="1" applyBorder="1" applyAlignment="1">
      <alignment horizontal="right"/>
    </xf>
    <xf numFmtId="166" fontId="6" fillId="2" borderId="3" xfId="0" applyNumberFormat="1" applyFont="1" applyFill="1" applyBorder="1"/>
    <xf numFmtId="166" fontId="6" fillId="2" borderId="3" xfId="0" applyNumberFormat="1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165" fontId="0" fillId="0" borderId="0" xfId="0" applyNumberFormat="1"/>
    <xf numFmtId="165" fontId="6" fillId="0" borderId="0" xfId="0" applyNumberFormat="1" applyFont="1"/>
    <xf numFmtId="0" fontId="0" fillId="0" borderId="0" xfId="0" applyFont="1"/>
    <xf numFmtId="4" fontId="6" fillId="2" borderId="4" xfId="0" applyNumberFormat="1" applyFont="1" applyFill="1" applyBorder="1" applyAlignment="1">
      <alignment horizontal="right"/>
    </xf>
    <xf numFmtId="2" fontId="6" fillId="2" borderId="3" xfId="0" applyNumberFormat="1" applyFont="1" applyFill="1" applyBorder="1"/>
    <xf numFmtId="2" fontId="6" fillId="2" borderId="4" xfId="0" applyNumberFormat="1" applyFont="1" applyFill="1" applyBorder="1"/>
    <xf numFmtId="2" fontId="6" fillId="2" borderId="4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right"/>
    </xf>
    <xf numFmtId="2" fontId="0" fillId="0" borderId="0" xfId="0" applyNumberFormat="1"/>
    <xf numFmtId="0" fontId="6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12" fillId="5" borderId="2" xfId="1" applyNumberFormat="1" applyFont="1" applyFill="1" applyBorder="1" applyAlignment="1" applyProtection="1">
      <alignment horizontal="center" vertical="center" wrapText="1"/>
      <protection locked="0"/>
    </xf>
    <xf numFmtId="4" fontId="6" fillId="2" borderId="13" xfId="0" applyNumberFormat="1" applyFont="1" applyFill="1" applyBorder="1" applyAlignment="1">
      <alignment horizontal="right"/>
    </xf>
    <xf numFmtId="166" fontId="6" fillId="2" borderId="1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2" fontId="6" fillId="2" borderId="13" xfId="0" applyNumberFormat="1" applyFont="1" applyFill="1" applyBorder="1"/>
    <xf numFmtId="165" fontId="6" fillId="2" borderId="13" xfId="0" applyNumberFormat="1" applyFont="1" applyFill="1" applyBorder="1"/>
    <xf numFmtId="165" fontId="6" fillId="2" borderId="13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right"/>
    </xf>
    <xf numFmtId="166" fontId="6" fillId="2" borderId="12" xfId="0" applyNumberFormat="1" applyFont="1" applyFill="1" applyBorder="1" applyAlignment="1">
      <alignment horizontal="right"/>
    </xf>
    <xf numFmtId="4" fontId="6" fillId="2" borderId="12" xfId="0" applyNumberFormat="1" applyFont="1" applyFill="1" applyBorder="1" applyAlignment="1">
      <alignment horizontal="right"/>
    </xf>
    <xf numFmtId="0" fontId="19" fillId="0" borderId="0" xfId="1" applyNumberFormat="1" applyFont="1" applyFill="1" applyBorder="1" applyAlignment="1" applyProtection="1">
      <alignment horizontal="center"/>
      <protection locked="0"/>
    </xf>
    <xf numFmtId="0" fontId="6" fillId="8" borderId="2" xfId="0" applyFont="1" applyFill="1" applyBorder="1" applyAlignment="1">
      <alignment horizontal="center" vertical="center" wrapText="1"/>
    </xf>
    <xf numFmtId="165" fontId="6" fillId="8" borderId="3" xfId="0" applyNumberFormat="1" applyFont="1" applyFill="1" applyBorder="1" applyAlignment="1">
      <alignment vertical="center"/>
    </xf>
    <xf numFmtId="0" fontId="21" fillId="8" borderId="3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165" fontId="6" fillId="8" borderId="15" xfId="0" applyNumberFormat="1" applyFont="1" applyFill="1" applyBorder="1" applyAlignment="1">
      <alignment vertical="center"/>
    </xf>
    <xf numFmtId="165" fontId="6" fillId="8" borderId="5" xfId="0" applyNumberFormat="1" applyFont="1" applyFill="1" applyBorder="1" applyAlignment="1">
      <alignment vertical="center"/>
    </xf>
    <xf numFmtId="165" fontId="6" fillId="8" borderId="17" xfId="0" applyNumberFormat="1" applyFont="1" applyFill="1" applyBorder="1" applyAlignment="1">
      <alignment vertical="center"/>
    </xf>
    <xf numFmtId="165" fontId="6" fillId="8" borderId="18" xfId="0" applyNumberFormat="1" applyFont="1" applyFill="1" applyBorder="1" applyAlignment="1">
      <alignment vertical="center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1" fontId="21" fillId="7" borderId="20" xfId="0" applyNumberFormat="1" applyFont="1" applyFill="1" applyBorder="1" applyAlignment="1">
      <alignment horizontal="center" vertical="center" wrapText="1"/>
    </xf>
    <xf numFmtId="165" fontId="6" fillId="8" borderId="20" xfId="0" applyNumberFormat="1" applyFont="1" applyFill="1" applyBorder="1" applyAlignment="1">
      <alignment vertical="center"/>
    </xf>
    <xf numFmtId="165" fontId="6" fillId="8" borderId="21" xfId="0" applyNumberFormat="1" applyFont="1" applyFill="1" applyBorder="1" applyAlignment="1">
      <alignment vertical="center"/>
    </xf>
    <xf numFmtId="0" fontId="21" fillId="8" borderId="22" xfId="0" applyFont="1" applyFill="1" applyBorder="1" applyAlignment="1">
      <alignment horizontal="center" vertical="center" wrapText="1"/>
    </xf>
    <xf numFmtId="0" fontId="21" fillId="8" borderId="23" xfId="0" applyFont="1" applyFill="1" applyBorder="1" applyAlignment="1">
      <alignment horizontal="center" vertical="center" wrapText="1"/>
    </xf>
    <xf numFmtId="1" fontId="21" fillId="4" borderId="24" xfId="0" applyNumberFormat="1" applyFont="1" applyFill="1" applyBorder="1" applyAlignment="1">
      <alignment horizontal="center" vertical="center" wrapText="1"/>
    </xf>
    <xf numFmtId="165" fontId="6" fillId="8" borderId="23" xfId="0" applyNumberFormat="1" applyFont="1" applyFill="1" applyBorder="1" applyAlignment="1">
      <alignment vertical="center"/>
    </xf>
    <xf numFmtId="165" fontId="6" fillId="8" borderId="25" xfId="0" applyNumberFormat="1" applyFont="1" applyFill="1" applyBorder="1" applyAlignment="1">
      <alignment vertical="center"/>
    </xf>
    <xf numFmtId="0" fontId="21" fillId="8" borderId="26" xfId="0" applyFont="1" applyFill="1" applyBorder="1" applyAlignment="1">
      <alignment horizontal="center" vertical="center" wrapText="1"/>
    </xf>
    <xf numFmtId="165" fontId="4" fillId="6" borderId="9" xfId="0" applyNumberFormat="1" applyFont="1" applyFill="1" applyBorder="1" applyAlignment="1">
      <alignment vertical="center"/>
    </xf>
    <xf numFmtId="165" fontId="4" fillId="6" borderId="8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left" wrapText="1"/>
    </xf>
    <xf numFmtId="2" fontId="6" fillId="2" borderId="24" xfId="0" applyNumberFormat="1" applyFont="1" applyFill="1" applyBorder="1" applyAlignment="1">
      <alignment horizontal="right"/>
    </xf>
    <xf numFmtId="165" fontId="6" fillId="2" borderId="23" xfId="0" applyNumberFormat="1" applyFont="1" applyFill="1" applyBorder="1"/>
    <xf numFmtId="165" fontId="6" fillId="2" borderId="24" xfId="0" applyNumberFormat="1" applyFont="1" applyFill="1" applyBorder="1"/>
    <xf numFmtId="165" fontId="6" fillId="8" borderId="3" xfId="0" applyNumberFormat="1" applyFont="1" applyFill="1" applyBorder="1" applyAlignment="1">
      <alignment horizontal="center" vertical="center"/>
    </xf>
    <xf numFmtId="1" fontId="21" fillId="4" borderId="4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23" fillId="0" borderId="0" xfId="0" applyNumberFormat="1" applyFont="1"/>
    <xf numFmtId="165" fontId="4" fillId="6" borderId="9" xfId="0" applyNumberFormat="1" applyFont="1" applyFill="1" applyBorder="1" applyAlignment="1">
      <alignment horizontal="center" vertical="center"/>
    </xf>
    <xf numFmtId="165" fontId="6" fillId="8" borderId="20" xfId="0" applyNumberFormat="1" applyFont="1" applyFill="1" applyBorder="1" applyAlignment="1">
      <alignment horizontal="center" vertical="center"/>
    </xf>
    <xf numFmtId="165" fontId="6" fillId="8" borderId="23" xfId="0" applyNumberFormat="1" applyFont="1" applyFill="1" applyBorder="1" applyAlignment="1">
      <alignment horizontal="center" vertical="center"/>
    </xf>
    <xf numFmtId="165" fontId="6" fillId="2" borderId="15" xfId="0" applyNumberFormat="1" applyFont="1" applyFill="1" applyBorder="1"/>
    <xf numFmtId="4" fontId="6" fillId="2" borderId="23" xfId="0" applyNumberFormat="1" applyFont="1" applyFill="1" applyBorder="1" applyAlignment="1">
      <alignment horizontal="right"/>
    </xf>
    <xf numFmtId="2" fontId="6" fillId="2" borderId="24" xfId="0" applyNumberFormat="1" applyFont="1" applyFill="1" applyBorder="1"/>
    <xf numFmtId="2" fontId="6" fillId="2" borderId="24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>
      <alignment wrapText="1"/>
    </xf>
    <xf numFmtId="165" fontId="6" fillId="2" borderId="18" xfId="0" applyNumberFormat="1" applyFont="1" applyFill="1" applyBorder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4" fontId="6" fillId="2" borderId="24" xfId="0" applyNumberFormat="1" applyFont="1" applyFill="1" applyBorder="1" applyAlignment="1">
      <alignment horizontal="right"/>
    </xf>
    <xf numFmtId="166" fontId="6" fillId="2" borderId="24" xfId="0" applyNumberFormat="1" applyFont="1" applyFill="1" applyBorder="1"/>
    <xf numFmtId="4" fontId="6" fillId="2" borderId="20" xfId="0" applyNumberFormat="1" applyFont="1" applyFill="1" applyBorder="1" applyAlignment="1">
      <alignment horizontal="right"/>
    </xf>
    <xf numFmtId="166" fontId="6" fillId="2" borderId="20" xfId="0" applyNumberFormat="1" applyFont="1" applyFill="1" applyBorder="1"/>
    <xf numFmtId="165" fontId="6" fillId="2" borderId="17" xfId="0" applyNumberFormat="1" applyFont="1" applyFill="1" applyBorder="1"/>
    <xf numFmtId="165" fontId="6" fillId="2" borderId="18" xfId="0" applyNumberFormat="1" applyFont="1" applyFill="1" applyBorder="1"/>
    <xf numFmtId="0" fontId="5" fillId="2" borderId="30" xfId="0" applyFont="1" applyFill="1" applyBorder="1" applyAlignment="1">
      <alignment horizontal="left" wrapText="1"/>
    </xf>
    <xf numFmtId="166" fontId="6" fillId="2" borderId="24" xfId="0" applyNumberFormat="1" applyFont="1" applyFill="1" applyBorder="1" applyAlignment="1">
      <alignment horizontal="right"/>
    </xf>
    <xf numFmtId="166" fontId="6" fillId="2" borderId="23" xfId="0" applyNumberFormat="1" applyFont="1" applyFill="1" applyBorder="1" applyAlignment="1">
      <alignment horizontal="right"/>
    </xf>
    <xf numFmtId="165" fontId="6" fillId="8" borderId="20" xfId="0" applyNumberFormat="1" applyFont="1" applyFill="1" applyBorder="1" applyAlignment="1">
      <alignment horizontal="right" vertical="center"/>
    </xf>
    <xf numFmtId="165" fontId="6" fillId="8" borderId="3" xfId="0" applyNumberFormat="1" applyFont="1" applyFill="1" applyBorder="1" applyAlignment="1">
      <alignment horizontal="right" vertical="center"/>
    </xf>
    <xf numFmtId="165" fontId="6" fillId="8" borderId="23" xfId="0" applyNumberFormat="1" applyFont="1" applyFill="1" applyBorder="1" applyAlignment="1">
      <alignment horizontal="right" vertical="center"/>
    </xf>
    <xf numFmtId="1" fontId="6" fillId="9" borderId="3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left" wrapText="1"/>
    </xf>
    <xf numFmtId="2" fontId="6" fillId="2" borderId="20" xfId="0" applyNumberFormat="1" applyFont="1" applyFill="1" applyBorder="1"/>
    <xf numFmtId="165" fontId="6" fillId="2" borderId="20" xfId="0" applyNumberFormat="1" applyFont="1" applyFill="1" applyBorder="1"/>
    <xf numFmtId="166" fontId="6" fillId="2" borderId="17" xfId="0" applyNumberFormat="1" applyFont="1" applyFill="1" applyBorder="1" applyAlignment="1">
      <alignment horizontal="right"/>
    </xf>
    <xf numFmtId="166" fontId="6" fillId="2" borderId="29" xfId="0" applyNumberFormat="1" applyFont="1" applyFill="1" applyBorder="1" applyAlignment="1">
      <alignment horizontal="right"/>
    </xf>
    <xf numFmtId="165" fontId="6" fillId="2" borderId="15" xfId="0" applyNumberFormat="1" applyFont="1" applyFill="1" applyBorder="1" applyAlignment="1">
      <alignment horizontal="right"/>
    </xf>
    <xf numFmtId="165" fontId="6" fillId="2" borderId="18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left"/>
    </xf>
    <xf numFmtId="4" fontId="6" fillId="2" borderId="4" xfId="0" applyNumberFormat="1" applyFont="1" applyFill="1" applyBorder="1" applyAlignment="1">
      <alignment horizontal="left"/>
    </xf>
    <xf numFmtId="4" fontId="6" fillId="2" borderId="24" xfId="0" applyNumberFormat="1" applyFont="1" applyFill="1" applyBorder="1" applyAlignment="1">
      <alignment horizontal="left"/>
    </xf>
    <xf numFmtId="0" fontId="19" fillId="0" borderId="0" xfId="1" applyNumberFormat="1" applyFont="1" applyFill="1" applyBorder="1" applyAlignment="1" applyProtection="1">
      <alignment horizontal="center"/>
      <protection locked="0"/>
    </xf>
    <xf numFmtId="49" fontId="11" fillId="5" borderId="7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right" vertical="center" wrapText="1"/>
    </xf>
    <xf numFmtId="49" fontId="6" fillId="3" borderId="9" xfId="0" applyNumberFormat="1" applyFont="1" applyFill="1" applyBorder="1" applyAlignment="1">
      <alignment horizontal="right" vertical="center" wrapText="1"/>
    </xf>
    <xf numFmtId="49" fontId="6" fillId="3" borderId="8" xfId="0" applyNumberFormat="1" applyFont="1" applyFill="1" applyBorder="1" applyAlignment="1">
      <alignment horizontal="right"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/>
      <protection locked="0"/>
    </xf>
    <xf numFmtId="0" fontId="11" fillId="5" borderId="7" xfId="0" applyNumberFormat="1" applyFont="1" applyFill="1" applyBorder="1" applyAlignment="1">
      <alignment horizontal="center" vertical="center" wrapText="1"/>
    </xf>
    <xf numFmtId="0" fontId="11" fillId="5" borderId="8" xfId="0" applyNumberFormat="1" applyFont="1" applyFill="1" applyBorder="1" applyAlignment="1">
      <alignment horizontal="center" vertical="center"/>
    </xf>
    <xf numFmtId="2" fontId="11" fillId="5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1" fillId="5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7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0" fillId="0" borderId="9" xfId="0" applyBorder="1"/>
    <xf numFmtId="1" fontId="18" fillId="5" borderId="7" xfId="0" applyNumberFormat="1" applyFont="1" applyFill="1" applyBorder="1" applyAlignment="1">
      <alignment horizontal="center" vertical="center" wrapText="1"/>
    </xf>
    <xf numFmtId="1" fontId="18" fillId="5" borderId="9" xfId="0" applyNumberFormat="1" applyFont="1" applyFill="1" applyBorder="1" applyAlignment="1">
      <alignment horizontal="center" vertical="center" wrapText="1"/>
    </xf>
    <xf numFmtId="1" fontId="18" fillId="5" borderId="8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5050"/>
      <color rgb="FF9999FF"/>
      <color rgb="FF4923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topLeftCell="A4" zoomScaleNormal="100" workbookViewId="0">
      <selection activeCell="C12" sqref="C12"/>
    </sheetView>
  </sheetViews>
  <sheetFormatPr defaultRowHeight="15"/>
  <cols>
    <col min="1" max="1" width="9.7109375" customWidth="1"/>
    <col min="2" max="2" width="47.140625" customWidth="1"/>
    <col min="3" max="3" width="11.140625" customWidth="1"/>
    <col min="4" max="4" width="11.5703125" customWidth="1"/>
    <col min="5" max="5" width="10.5703125" customWidth="1"/>
    <col min="6" max="6" width="11" customWidth="1"/>
    <col min="7" max="7" width="10.140625" customWidth="1"/>
    <col min="8" max="8" width="11.5703125" customWidth="1"/>
    <col min="9" max="9" width="10.28515625" customWidth="1"/>
    <col min="10" max="10" width="12.28515625" customWidth="1"/>
    <col min="11" max="11" width="10.42578125" customWidth="1"/>
    <col min="12" max="12" width="11.28515625" customWidth="1"/>
    <col min="13" max="13" width="13.28515625" customWidth="1"/>
    <col min="14" max="15" width="11.5703125" customWidth="1"/>
    <col min="16" max="16" width="7.7109375" customWidth="1"/>
    <col min="17" max="17" width="16.28515625" customWidth="1"/>
  </cols>
  <sheetData>
    <row r="1" spans="1:17" ht="25.5" customHeight="1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7" ht="25.5" customHeight="1">
      <c r="A2" s="108" t="s">
        <v>45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7" ht="18.75" customHeight="1">
      <c r="A3" s="108" t="s">
        <v>52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7" ht="18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7" ht="24" customHeight="1">
      <c r="A5" s="115" t="s">
        <v>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7" ht="18" customHeight="1"/>
    <row r="7" spans="1:17" ht="192.75" customHeight="1">
      <c r="A7" s="120" t="s">
        <v>0</v>
      </c>
      <c r="B7" s="121" t="s">
        <v>1</v>
      </c>
      <c r="C7" s="109" t="s">
        <v>7</v>
      </c>
      <c r="D7" s="110"/>
      <c r="E7" s="109" t="s">
        <v>8</v>
      </c>
      <c r="F7" s="110"/>
      <c r="G7" s="109" t="s">
        <v>9</v>
      </c>
      <c r="H7" s="110"/>
      <c r="I7" s="118" t="s">
        <v>10</v>
      </c>
      <c r="J7" s="119"/>
      <c r="K7" s="116" t="s">
        <v>44</v>
      </c>
      <c r="L7" s="117"/>
      <c r="M7" s="114" t="s">
        <v>21</v>
      </c>
    </row>
    <row r="8" spans="1:17" ht="53.25" customHeight="1">
      <c r="A8" s="120"/>
      <c r="B8" s="121"/>
      <c r="C8" s="25" t="s">
        <v>20</v>
      </c>
      <c r="D8" s="26" t="s">
        <v>19</v>
      </c>
      <c r="E8" s="25" t="s">
        <v>20</v>
      </c>
      <c r="F8" s="26" t="s">
        <v>19</v>
      </c>
      <c r="G8" s="25" t="s">
        <v>20</v>
      </c>
      <c r="H8" s="26" t="s">
        <v>19</v>
      </c>
      <c r="I8" s="25" t="s">
        <v>20</v>
      </c>
      <c r="J8" s="26" t="s">
        <v>19</v>
      </c>
      <c r="K8" s="25" t="s">
        <v>20</v>
      </c>
      <c r="L8" s="26" t="s">
        <v>19</v>
      </c>
      <c r="M8" s="114"/>
    </row>
    <row r="9" spans="1:17" s="15" customFormat="1" ht="30.75" customHeight="1">
      <c r="A9" s="23" t="s">
        <v>6</v>
      </c>
      <c r="B9" s="24" t="s">
        <v>11</v>
      </c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3"/>
      <c r="P9"/>
    </row>
    <row r="10" spans="1:17" ht="34.5" customHeight="1">
      <c r="A10" s="97">
        <v>914</v>
      </c>
      <c r="B10" s="98" t="s">
        <v>13</v>
      </c>
      <c r="C10" s="99">
        <v>1</v>
      </c>
      <c r="D10" s="100">
        <f>C10*25</f>
        <v>25</v>
      </c>
      <c r="E10" s="100">
        <v>1</v>
      </c>
      <c r="F10" s="100">
        <f>E10*20</f>
        <v>20</v>
      </c>
      <c r="G10" s="99">
        <v>1</v>
      </c>
      <c r="H10" s="100">
        <f>G10*20</f>
        <v>20</v>
      </c>
      <c r="I10" s="99">
        <v>1</v>
      </c>
      <c r="J10" s="100">
        <f>I10*20</f>
        <v>20</v>
      </c>
      <c r="K10" s="99">
        <v>1</v>
      </c>
      <c r="L10" s="100">
        <f>K10*15</f>
        <v>15</v>
      </c>
      <c r="M10" s="88">
        <f>(D10+F10+H10+J10+L10)*0.3</f>
        <v>30</v>
      </c>
      <c r="N10" s="13"/>
      <c r="O10" s="13"/>
      <c r="P10" s="13"/>
      <c r="Q10" s="13"/>
    </row>
    <row r="11" spans="1:17" ht="34.5" customHeight="1">
      <c r="A11" s="60">
        <v>918</v>
      </c>
      <c r="B11" s="29" t="s">
        <v>15</v>
      </c>
      <c r="C11" s="18">
        <v>1</v>
      </c>
      <c r="D11" s="4">
        <f>C11*25</f>
        <v>25</v>
      </c>
      <c r="E11" s="4">
        <v>1</v>
      </c>
      <c r="F11" s="3">
        <f t="shared" ref="F11:F12" si="0">E11*20</f>
        <v>20</v>
      </c>
      <c r="G11" s="18">
        <v>1</v>
      </c>
      <c r="H11" s="4">
        <f>G11*20</f>
        <v>20</v>
      </c>
      <c r="I11" s="18">
        <v>1</v>
      </c>
      <c r="J11" s="3">
        <f t="shared" ref="J11:J12" si="1">I11*20</f>
        <v>20</v>
      </c>
      <c r="K11" s="18">
        <v>1</v>
      </c>
      <c r="L11" s="3">
        <f t="shared" ref="L11:L12" si="2">K11*15</f>
        <v>15</v>
      </c>
      <c r="M11" s="73">
        <f t="shared" ref="M11:M12" si="3">(D11+F11+H11+J11+L11)*0.3</f>
        <v>30</v>
      </c>
      <c r="N11" s="13"/>
      <c r="O11" s="13"/>
      <c r="P11" s="13"/>
      <c r="Q11" s="13"/>
    </row>
    <row r="12" spans="1:17" ht="34.5" customHeight="1">
      <c r="A12" s="60">
        <v>919</v>
      </c>
      <c r="B12" s="29" t="s">
        <v>16</v>
      </c>
      <c r="C12" s="18">
        <v>0.97799999999999998</v>
      </c>
      <c r="D12" s="4">
        <f>C12*25</f>
        <v>24.45</v>
      </c>
      <c r="E12" s="4">
        <v>1</v>
      </c>
      <c r="F12" s="3">
        <f t="shared" si="0"/>
        <v>20</v>
      </c>
      <c r="G12" s="18">
        <v>1</v>
      </c>
      <c r="H12" s="4">
        <f>G12*20</f>
        <v>20</v>
      </c>
      <c r="I12" s="18">
        <v>1</v>
      </c>
      <c r="J12" s="3">
        <f t="shared" si="1"/>
        <v>20</v>
      </c>
      <c r="K12" s="18">
        <v>0</v>
      </c>
      <c r="L12" s="3">
        <f t="shared" si="2"/>
        <v>0</v>
      </c>
      <c r="M12" s="73">
        <f t="shared" si="3"/>
        <v>25.335000000000001</v>
      </c>
      <c r="N12" s="13"/>
      <c r="O12" s="13"/>
      <c r="P12" s="13"/>
      <c r="Q12" s="13"/>
    </row>
    <row r="13" spans="1:17" s="15" customFormat="1" ht="30.75" customHeight="1">
      <c r="A13" s="23" t="s">
        <v>6</v>
      </c>
      <c r="B13" s="24" t="s">
        <v>12</v>
      </c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P13"/>
    </row>
    <row r="14" spans="1:17" ht="30" customHeight="1">
      <c r="A14" s="60">
        <v>913</v>
      </c>
      <c r="B14" s="29" t="s">
        <v>17</v>
      </c>
      <c r="C14" s="18">
        <v>1</v>
      </c>
      <c r="D14" s="4">
        <f>C14*(25+(25/85*15))</f>
        <v>29.411764705882355</v>
      </c>
      <c r="E14" s="4">
        <v>1</v>
      </c>
      <c r="F14" s="3">
        <f>E14*(20+(20/85*15))</f>
        <v>23.529411764705884</v>
      </c>
      <c r="G14" s="18">
        <v>1</v>
      </c>
      <c r="H14" s="3">
        <f>G14*(20+(20/85*15))</f>
        <v>23.529411764705884</v>
      </c>
      <c r="I14" s="18">
        <v>1</v>
      </c>
      <c r="J14" s="3">
        <f>I14*(20+(20/85*15))</f>
        <v>23.529411764705884</v>
      </c>
      <c r="K14" s="19" t="s">
        <v>2</v>
      </c>
      <c r="L14" s="19" t="s">
        <v>2</v>
      </c>
      <c r="M14" s="77">
        <f>(+D14+F14+H14+J14)*0.3333</f>
        <v>33.33</v>
      </c>
      <c r="N14" s="13"/>
      <c r="O14" s="13"/>
      <c r="P14" s="13"/>
      <c r="Q14" s="13"/>
    </row>
    <row r="15" spans="1:17" ht="34.5" customHeight="1">
      <c r="A15" s="60">
        <v>916</v>
      </c>
      <c r="B15" s="29" t="s">
        <v>14</v>
      </c>
      <c r="C15" s="18">
        <v>1</v>
      </c>
      <c r="D15" s="4">
        <f t="shared" ref="D15:D16" si="4">C15*(25+(25/85*15))</f>
        <v>29.411764705882355</v>
      </c>
      <c r="E15" s="4">
        <v>1</v>
      </c>
      <c r="F15" s="3">
        <f t="shared" ref="F15:F16" si="5">E15*(20+(20/85*15))</f>
        <v>23.529411764705884</v>
      </c>
      <c r="G15" s="18">
        <v>1</v>
      </c>
      <c r="H15" s="3">
        <f t="shared" ref="H15:H16" si="6">G15*(20+(20/85*15))</f>
        <v>23.529411764705884</v>
      </c>
      <c r="I15" s="18">
        <v>1</v>
      </c>
      <c r="J15" s="3">
        <f t="shared" ref="J15:J16" si="7">I15*(20+(20/85*15))</f>
        <v>23.529411764705884</v>
      </c>
      <c r="K15" s="19" t="s">
        <v>2</v>
      </c>
      <c r="L15" s="19" t="s">
        <v>2</v>
      </c>
      <c r="M15" s="77">
        <f t="shared" ref="M15:M16" si="8">(+D15+F15+H15+J15)*0.3333</f>
        <v>33.33</v>
      </c>
      <c r="N15" s="13"/>
      <c r="O15" s="13"/>
      <c r="P15" s="13"/>
      <c r="Q15" s="13"/>
    </row>
    <row r="16" spans="1:17" ht="31.5" customHeight="1">
      <c r="A16" s="61">
        <v>924</v>
      </c>
      <c r="B16" s="62" t="s">
        <v>18</v>
      </c>
      <c r="C16" s="75">
        <v>1</v>
      </c>
      <c r="D16" s="65">
        <f t="shared" si="4"/>
        <v>29.411764705882355</v>
      </c>
      <c r="E16" s="65">
        <v>1</v>
      </c>
      <c r="F16" s="64">
        <f t="shared" si="5"/>
        <v>23.529411764705884</v>
      </c>
      <c r="G16" s="75">
        <v>1</v>
      </c>
      <c r="H16" s="64">
        <f t="shared" si="6"/>
        <v>23.529411764705884</v>
      </c>
      <c r="I16" s="75">
        <v>1</v>
      </c>
      <c r="J16" s="64">
        <f t="shared" si="7"/>
        <v>23.529411764705884</v>
      </c>
      <c r="K16" s="76" t="s">
        <v>2</v>
      </c>
      <c r="L16" s="76" t="s">
        <v>2</v>
      </c>
      <c r="M16" s="78">
        <f t="shared" si="8"/>
        <v>33.33</v>
      </c>
      <c r="N16" s="13"/>
      <c r="O16" s="13"/>
      <c r="P16" s="13"/>
      <c r="Q16" s="13"/>
    </row>
    <row r="17" spans="13:17">
      <c r="M17" s="13"/>
      <c r="N17" s="13"/>
      <c r="O17" s="13"/>
      <c r="Q17" s="13"/>
    </row>
    <row r="18" spans="13:17">
      <c r="M18" s="22"/>
    </row>
    <row r="19" spans="13:17">
      <c r="M19" s="22"/>
    </row>
  </sheetData>
  <mergeCells count="14">
    <mergeCell ref="A1:M1"/>
    <mergeCell ref="A2:M2"/>
    <mergeCell ref="E7:F7"/>
    <mergeCell ref="A3:M3"/>
    <mergeCell ref="C13:M13"/>
    <mergeCell ref="C9:M9"/>
    <mergeCell ref="M7:M8"/>
    <mergeCell ref="A5:L5"/>
    <mergeCell ref="K7:L7"/>
    <mergeCell ref="C7:D7"/>
    <mergeCell ref="G7:H7"/>
    <mergeCell ref="I7:J7"/>
    <mergeCell ref="A7:A8"/>
    <mergeCell ref="B7:B8"/>
  </mergeCells>
  <pageMargins left="0.6" right="0.15748031496062992" top="0.31496062992125984" bottom="0.23622047244094491" header="0.31496062992125984" footer="0.31496062992125984"/>
  <pageSetup paperSize="9" scale="7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opLeftCell="B1" zoomScaleNormal="100" workbookViewId="0">
      <selection activeCell="C9" sqref="C9:G9"/>
    </sheetView>
  </sheetViews>
  <sheetFormatPr defaultColWidth="8.85546875" defaultRowHeight="15"/>
  <cols>
    <col min="1" max="1" width="8.140625" style="7" customWidth="1"/>
    <col min="2" max="2" width="45" style="7" customWidth="1"/>
    <col min="3" max="6" width="12.5703125" style="7" customWidth="1"/>
    <col min="7" max="7" width="15.28515625" style="7" customWidth="1"/>
    <col min="8" max="16384" width="8.85546875" style="7"/>
  </cols>
  <sheetData>
    <row r="1" spans="1:9" ht="27.75" customHeight="1">
      <c r="A1" s="122" t="s">
        <v>26</v>
      </c>
      <c r="B1" s="122"/>
      <c r="C1" s="122"/>
      <c r="D1" s="122"/>
      <c r="E1" s="122"/>
      <c r="F1" s="122"/>
      <c r="G1" s="122"/>
    </row>
    <row r="3" spans="1:9" ht="114.75" customHeight="1">
      <c r="A3" s="120" t="s">
        <v>0</v>
      </c>
      <c r="B3" s="121" t="s">
        <v>1</v>
      </c>
      <c r="C3" s="109" t="s">
        <v>27</v>
      </c>
      <c r="D3" s="123"/>
      <c r="E3" s="109" t="s">
        <v>46</v>
      </c>
      <c r="F3" s="123"/>
      <c r="G3" s="114" t="s">
        <v>21</v>
      </c>
    </row>
    <row r="4" spans="1:9" ht="39.75" customHeight="1">
      <c r="A4" s="120"/>
      <c r="B4" s="121"/>
      <c r="C4" s="25" t="s">
        <v>20</v>
      </c>
      <c r="D4" s="26" t="s">
        <v>19</v>
      </c>
      <c r="E4" s="25" t="s">
        <v>20</v>
      </c>
      <c r="F4" s="26" t="s">
        <v>19</v>
      </c>
      <c r="G4" s="114"/>
    </row>
    <row r="5" spans="1:9" ht="28.5" customHeight="1">
      <c r="A5" s="79" t="s">
        <v>6</v>
      </c>
      <c r="B5" s="24" t="s">
        <v>11</v>
      </c>
      <c r="C5" s="111"/>
      <c r="D5" s="112"/>
      <c r="E5" s="112"/>
      <c r="F5" s="112"/>
      <c r="G5" s="113"/>
    </row>
    <row r="6" spans="1:9" ht="30.75" customHeight="1">
      <c r="A6" s="80">
        <v>914</v>
      </c>
      <c r="B6" s="90" t="s">
        <v>13</v>
      </c>
      <c r="C6" s="86">
        <v>1</v>
      </c>
      <c r="D6" s="87">
        <f>C6*50</f>
        <v>50</v>
      </c>
      <c r="E6" s="86">
        <v>1</v>
      </c>
      <c r="F6" s="87">
        <f>E6*50</f>
        <v>50</v>
      </c>
      <c r="G6" s="101">
        <f>(D6+F6)*0.25</f>
        <v>25</v>
      </c>
      <c r="H6"/>
      <c r="I6" s="14"/>
    </row>
    <row r="7" spans="1:9" ht="30.75" customHeight="1">
      <c r="A7" s="81">
        <v>918</v>
      </c>
      <c r="B7" s="82" t="s">
        <v>15</v>
      </c>
      <c r="C7" s="16">
        <v>1</v>
      </c>
      <c r="D7" s="16">
        <f t="shared" ref="D7:D8" si="0">C7*50</f>
        <v>50</v>
      </c>
      <c r="E7" s="16">
        <v>1</v>
      </c>
      <c r="F7" s="9">
        <f t="shared" ref="F7:F8" si="1">E7*50</f>
        <v>50</v>
      </c>
      <c r="G7" s="102">
        <f t="shared" ref="G7:G8" si="2">(D7+F7)*0.25</f>
        <v>25</v>
      </c>
      <c r="H7"/>
      <c r="I7" s="14"/>
    </row>
    <row r="8" spans="1:9" ht="30.75" customHeight="1">
      <c r="A8" s="81">
        <v>919</v>
      </c>
      <c r="B8" s="82" t="s">
        <v>16</v>
      </c>
      <c r="C8" s="27">
        <v>1</v>
      </c>
      <c r="D8" s="16">
        <f t="shared" si="0"/>
        <v>50</v>
      </c>
      <c r="E8" s="16">
        <v>1</v>
      </c>
      <c r="F8" s="9">
        <f t="shared" si="1"/>
        <v>50</v>
      </c>
      <c r="G8" s="102">
        <f t="shared" si="2"/>
        <v>25</v>
      </c>
      <c r="H8"/>
      <c r="I8" s="14"/>
    </row>
    <row r="9" spans="1:9" ht="30.75" customHeight="1">
      <c r="A9" s="79" t="s">
        <v>6</v>
      </c>
      <c r="B9" s="24" t="s">
        <v>12</v>
      </c>
      <c r="C9" s="111"/>
      <c r="D9" s="112"/>
      <c r="E9" s="112"/>
      <c r="F9" s="112"/>
      <c r="G9" s="113"/>
      <c r="H9"/>
      <c r="I9" s="14"/>
    </row>
    <row r="10" spans="1:9" ht="30.75" customHeight="1">
      <c r="A10" s="81">
        <v>913</v>
      </c>
      <c r="B10" s="82" t="s">
        <v>17</v>
      </c>
      <c r="C10" s="20">
        <v>1</v>
      </c>
      <c r="D10" s="4">
        <f>C10*(50+(50/50*50))</f>
        <v>100</v>
      </c>
      <c r="E10" s="105" t="s">
        <v>2</v>
      </c>
      <c r="F10" s="10" t="s">
        <v>2</v>
      </c>
      <c r="G10" s="73">
        <f>(D10)*0.2778</f>
        <v>27.779999999999998</v>
      </c>
      <c r="H10"/>
      <c r="I10" s="14"/>
    </row>
    <row r="11" spans="1:9" ht="30.75" customHeight="1">
      <c r="A11" s="81">
        <v>916</v>
      </c>
      <c r="B11" s="82" t="s">
        <v>14</v>
      </c>
      <c r="C11" s="16">
        <v>1</v>
      </c>
      <c r="D11" s="4">
        <f t="shared" ref="D11:D12" si="3">C11*(50+(50/50*50))</f>
        <v>100</v>
      </c>
      <c r="E11" s="106" t="s">
        <v>2</v>
      </c>
      <c r="F11" s="8" t="s">
        <v>2</v>
      </c>
      <c r="G11" s="73">
        <f t="shared" ref="G11:G12" si="4">(D11)*0.2778</f>
        <v>27.779999999999998</v>
      </c>
      <c r="H11"/>
      <c r="I11" s="14"/>
    </row>
    <row r="12" spans="1:9" ht="30.75" customHeight="1">
      <c r="A12" s="81">
        <v>924</v>
      </c>
      <c r="B12" s="83" t="s">
        <v>18</v>
      </c>
      <c r="C12" s="84">
        <v>1</v>
      </c>
      <c r="D12" s="65">
        <f t="shared" si="3"/>
        <v>100</v>
      </c>
      <c r="E12" s="107" t="s">
        <v>2</v>
      </c>
      <c r="F12" s="85" t="s">
        <v>2</v>
      </c>
      <c r="G12" s="89">
        <f t="shared" si="4"/>
        <v>27.779999999999998</v>
      </c>
      <c r="H12"/>
      <c r="I12" s="14"/>
    </row>
    <row r="13" spans="1:9">
      <c r="G13" s="13"/>
      <c r="I13" s="14"/>
    </row>
  </sheetData>
  <mergeCells count="8">
    <mergeCell ref="A1:G1"/>
    <mergeCell ref="C5:G5"/>
    <mergeCell ref="C9:G9"/>
    <mergeCell ref="G3:G4"/>
    <mergeCell ref="A3:A4"/>
    <mergeCell ref="B3:B4"/>
    <mergeCell ref="C3:D3"/>
    <mergeCell ref="E3:F3"/>
  </mergeCells>
  <pageMargins left="0.70866141732283472" right="0.39370078740157483" top="0.39370078740157483" bottom="0.15748031496062992" header="0.15748031496062992" footer="0.15748031496062992"/>
  <pageSetup paperSize="9" scale="78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Normal="100" workbookViewId="0">
      <selection activeCell="C9" sqref="C9:M9"/>
    </sheetView>
  </sheetViews>
  <sheetFormatPr defaultColWidth="8.85546875" defaultRowHeight="15"/>
  <cols>
    <col min="1" max="1" width="8.85546875" style="7"/>
    <col min="2" max="2" width="41.85546875" style="7" customWidth="1"/>
    <col min="3" max="3" width="12.140625" style="7" customWidth="1"/>
    <col min="4" max="4" width="10.5703125" style="7" customWidth="1"/>
    <col min="5" max="5" width="11.85546875" style="7" customWidth="1"/>
    <col min="6" max="6" width="10.28515625" style="7" customWidth="1"/>
    <col min="7" max="7" width="11" style="7" customWidth="1"/>
    <col min="8" max="8" width="10.7109375" style="7" customWidth="1"/>
    <col min="9" max="9" width="11" style="7" customWidth="1"/>
    <col min="10" max="10" width="12.7109375" style="7" customWidth="1"/>
    <col min="11" max="11" width="11.140625" style="7" customWidth="1"/>
    <col min="12" max="12" width="10.28515625" style="7" customWidth="1"/>
    <col min="13" max="13" width="11.7109375" style="7" bestFit="1" customWidth="1"/>
    <col min="14" max="16384" width="8.85546875" style="7"/>
  </cols>
  <sheetData>
    <row r="1" spans="1:17" ht="36" customHeight="1">
      <c r="A1" s="124" t="s">
        <v>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3" spans="1:17" ht="197.25" customHeight="1">
      <c r="A3" s="127" t="s">
        <v>0</v>
      </c>
      <c r="B3" s="121" t="s">
        <v>1</v>
      </c>
      <c r="C3" s="109" t="s">
        <v>22</v>
      </c>
      <c r="D3" s="110"/>
      <c r="E3" s="109" t="s">
        <v>4</v>
      </c>
      <c r="F3" s="110"/>
      <c r="G3" s="116" t="s">
        <v>23</v>
      </c>
      <c r="H3" s="117"/>
      <c r="I3" s="116" t="s">
        <v>37</v>
      </c>
      <c r="J3" s="117"/>
      <c r="K3" s="116" t="s">
        <v>38</v>
      </c>
      <c r="L3" s="117"/>
      <c r="M3" s="125" t="s">
        <v>21</v>
      </c>
    </row>
    <row r="4" spans="1:17" ht="37.5" customHeight="1">
      <c r="A4" s="128"/>
      <c r="B4" s="121"/>
      <c r="C4" s="25" t="s">
        <v>20</v>
      </c>
      <c r="D4" s="26" t="s">
        <v>19</v>
      </c>
      <c r="E4" s="25" t="s">
        <v>20</v>
      </c>
      <c r="F4" s="26" t="s">
        <v>19</v>
      </c>
      <c r="G4" s="25" t="s">
        <v>20</v>
      </c>
      <c r="H4" s="26" t="s">
        <v>19</v>
      </c>
      <c r="I4" s="25" t="s">
        <v>20</v>
      </c>
      <c r="J4" s="26" t="s">
        <v>19</v>
      </c>
      <c r="K4" s="25" t="s">
        <v>20</v>
      </c>
      <c r="L4" s="26" t="s">
        <v>19</v>
      </c>
      <c r="M4" s="126"/>
    </row>
    <row r="5" spans="1:17" ht="33.75" customHeight="1">
      <c r="A5" s="23" t="s">
        <v>6</v>
      </c>
      <c r="B5" s="24" t="s">
        <v>11</v>
      </c>
      <c r="C5" s="111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7" ht="33" customHeight="1">
      <c r="A6" s="59">
        <v>914</v>
      </c>
      <c r="B6" s="29" t="s">
        <v>13</v>
      </c>
      <c r="C6" s="20">
        <v>0.95</v>
      </c>
      <c r="D6" s="11">
        <f>C6*25</f>
        <v>23.75</v>
      </c>
      <c r="E6" s="20">
        <v>0</v>
      </c>
      <c r="F6" s="11">
        <f>E6*25</f>
        <v>0</v>
      </c>
      <c r="G6" s="20">
        <v>0</v>
      </c>
      <c r="H6" s="11">
        <f>G6*25</f>
        <v>0</v>
      </c>
      <c r="I6" s="20">
        <v>0.98</v>
      </c>
      <c r="J6" s="11">
        <f>I6*15</f>
        <v>14.7</v>
      </c>
      <c r="K6" s="11">
        <v>1</v>
      </c>
      <c r="L6" s="11">
        <f>K6*10</f>
        <v>10</v>
      </c>
      <c r="M6" s="73">
        <f>(D6+F6+J6+L6+H6)*0.25</f>
        <v>12.112500000000001</v>
      </c>
      <c r="N6" s="14"/>
      <c r="O6" s="14"/>
      <c r="Q6" s="14"/>
    </row>
    <row r="7" spans="1:17" ht="33" customHeight="1">
      <c r="A7" s="60">
        <v>918</v>
      </c>
      <c r="B7" s="29" t="s">
        <v>15</v>
      </c>
      <c r="C7" s="20" t="s">
        <v>2</v>
      </c>
      <c r="D7" s="9" t="s">
        <v>2</v>
      </c>
      <c r="E7" s="16">
        <v>1</v>
      </c>
      <c r="F7" s="9">
        <f>E7*(25+(25/50*50))</f>
        <v>50</v>
      </c>
      <c r="G7" s="20" t="s">
        <v>2</v>
      </c>
      <c r="H7" s="11" t="s">
        <v>2</v>
      </c>
      <c r="I7" s="20">
        <v>1</v>
      </c>
      <c r="J7" s="9">
        <f>I7*(15+(15/50*50))</f>
        <v>30</v>
      </c>
      <c r="K7" s="11">
        <v>1</v>
      </c>
      <c r="L7" s="9">
        <f>K7*(10+(10/50*50))</f>
        <v>20</v>
      </c>
      <c r="M7" s="73">
        <f>(J7+L7+F7)*0.25</f>
        <v>25</v>
      </c>
      <c r="N7" s="14"/>
      <c r="O7" s="14"/>
      <c r="Q7" s="14"/>
    </row>
    <row r="8" spans="1:17" ht="33" customHeight="1">
      <c r="A8" s="60">
        <v>919</v>
      </c>
      <c r="B8" s="29" t="s">
        <v>16</v>
      </c>
      <c r="C8" s="36" t="s">
        <v>2</v>
      </c>
      <c r="D8" s="28" t="s">
        <v>2</v>
      </c>
      <c r="E8" s="27">
        <v>1</v>
      </c>
      <c r="F8" s="9">
        <f>E8*(25+(25/50*50))</f>
        <v>50</v>
      </c>
      <c r="G8" s="36" t="s">
        <v>2</v>
      </c>
      <c r="H8" s="35" t="s">
        <v>2</v>
      </c>
      <c r="I8" s="36">
        <v>1</v>
      </c>
      <c r="J8" s="9">
        <f>I8*(15+(15/50*50))</f>
        <v>30</v>
      </c>
      <c r="K8" s="35">
        <v>1</v>
      </c>
      <c r="L8" s="9">
        <f>K8*(10+(10/50*50))</f>
        <v>20</v>
      </c>
      <c r="M8" s="73">
        <f>(J8+L8+F8)*0.25</f>
        <v>25</v>
      </c>
      <c r="N8" s="14"/>
      <c r="O8" s="14"/>
      <c r="Q8" s="14"/>
    </row>
    <row r="9" spans="1:17" ht="33.75" customHeight="1">
      <c r="A9" s="23" t="s">
        <v>6</v>
      </c>
      <c r="B9" s="24" t="s">
        <v>12</v>
      </c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14"/>
      <c r="O9" s="14"/>
      <c r="Q9" s="14"/>
    </row>
    <row r="10" spans="1:17" ht="26.25" customHeight="1">
      <c r="A10" s="60">
        <v>913</v>
      </c>
      <c r="B10" s="29" t="s">
        <v>17</v>
      </c>
      <c r="C10" s="20" t="s">
        <v>2</v>
      </c>
      <c r="D10" s="11" t="s">
        <v>2</v>
      </c>
      <c r="E10" s="20">
        <v>0</v>
      </c>
      <c r="F10" s="9">
        <f>E10*(25+(25/50*50))</f>
        <v>0</v>
      </c>
      <c r="G10" s="20" t="s">
        <v>2</v>
      </c>
      <c r="H10" s="11" t="s">
        <v>2</v>
      </c>
      <c r="I10" s="20">
        <v>1</v>
      </c>
      <c r="J10" s="9">
        <f>I10*(15+(15/50*50))</f>
        <v>30</v>
      </c>
      <c r="K10" s="11">
        <v>1</v>
      </c>
      <c r="L10" s="9">
        <f>K10*(10+(10/50*50))</f>
        <v>20</v>
      </c>
      <c r="M10" s="73">
        <f>(L10+J10+F10)*0.2778</f>
        <v>13.889999999999999</v>
      </c>
      <c r="N10" s="14"/>
      <c r="O10" s="14"/>
      <c r="Q10" s="14"/>
    </row>
    <row r="11" spans="1:17" ht="33" customHeight="1">
      <c r="A11" s="60">
        <v>916</v>
      </c>
      <c r="B11" s="29" t="s">
        <v>14</v>
      </c>
      <c r="C11" s="20" t="s">
        <v>2</v>
      </c>
      <c r="D11" s="9" t="s">
        <v>2</v>
      </c>
      <c r="E11" s="16">
        <v>1</v>
      </c>
      <c r="F11" s="9">
        <f t="shared" ref="F11" si="0">E11*(25+(25/50*50))</f>
        <v>50</v>
      </c>
      <c r="G11" s="20" t="s">
        <v>2</v>
      </c>
      <c r="H11" s="11" t="s">
        <v>2</v>
      </c>
      <c r="I11" s="20">
        <v>1</v>
      </c>
      <c r="J11" s="9">
        <f>I11*(15+(15/50*50))</f>
        <v>30</v>
      </c>
      <c r="K11" s="11">
        <v>1</v>
      </c>
      <c r="L11" s="9">
        <f t="shared" ref="L11" si="1">K11*(10+(10/50*50))</f>
        <v>20</v>
      </c>
      <c r="M11" s="73">
        <f t="shared" ref="M11" si="2">(L11+J11+F11)*0.2778</f>
        <v>27.779999999999998</v>
      </c>
      <c r="N11" s="14"/>
      <c r="O11" s="14"/>
      <c r="Q11" s="14"/>
    </row>
    <row r="12" spans="1:17" ht="28.5" customHeight="1">
      <c r="A12" s="61">
        <v>924</v>
      </c>
      <c r="B12" s="62" t="s">
        <v>18</v>
      </c>
      <c r="C12" s="74" t="s">
        <v>2</v>
      </c>
      <c r="D12" s="91" t="s">
        <v>2</v>
      </c>
      <c r="E12" s="84">
        <v>1</v>
      </c>
      <c r="F12" s="91">
        <f>E12*(25+(25/35*65))</f>
        <v>71.428571428571431</v>
      </c>
      <c r="G12" s="74" t="s">
        <v>2</v>
      </c>
      <c r="H12" s="92" t="s">
        <v>2</v>
      </c>
      <c r="I12" s="74" t="s">
        <v>2</v>
      </c>
      <c r="J12" s="74" t="s">
        <v>2</v>
      </c>
      <c r="K12" s="92">
        <v>1</v>
      </c>
      <c r="L12" s="91">
        <f>K12*(10+(10/35*65))</f>
        <v>28.571428571428569</v>
      </c>
      <c r="M12" s="89">
        <f>(L12+F12)*0.2778</f>
        <v>27.779999999999998</v>
      </c>
      <c r="N12" s="14"/>
      <c r="O12" s="14"/>
      <c r="Q12" s="14"/>
    </row>
  </sheetData>
  <mergeCells count="11">
    <mergeCell ref="A1:M1"/>
    <mergeCell ref="K3:L3"/>
    <mergeCell ref="C5:M5"/>
    <mergeCell ref="C9:M9"/>
    <mergeCell ref="M3:M4"/>
    <mergeCell ref="A3:A4"/>
    <mergeCell ref="B3:B4"/>
    <mergeCell ref="C3:D3"/>
    <mergeCell ref="E3:F3"/>
    <mergeCell ref="G3:H3"/>
    <mergeCell ref="I3:J3"/>
  </mergeCells>
  <pageMargins left="0.56999999999999995" right="0.27" top="0.51" bottom="0.27559055118110237" header="0.31496062992125984" footer="0.31496062992125984"/>
  <pageSetup paperSize="9" scale="8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Normal="100" workbookViewId="0">
      <selection activeCell="H7" sqref="H7"/>
    </sheetView>
  </sheetViews>
  <sheetFormatPr defaultColWidth="8.85546875" defaultRowHeight="15"/>
  <cols>
    <col min="1" max="1" width="8.140625" style="7" customWidth="1"/>
    <col min="2" max="2" width="45" style="7" customWidth="1"/>
    <col min="3" max="9" width="12.140625" style="7" customWidth="1"/>
    <col min="10" max="16384" width="8.85546875" style="7"/>
  </cols>
  <sheetData>
    <row r="1" spans="1:11" ht="27.75" customHeight="1">
      <c r="A1" s="122" t="s">
        <v>39</v>
      </c>
      <c r="B1" s="122"/>
      <c r="C1" s="122"/>
      <c r="D1" s="122"/>
      <c r="E1" s="122"/>
      <c r="F1" s="122"/>
      <c r="G1" s="122"/>
      <c r="H1" s="122"/>
      <c r="I1" s="122"/>
    </row>
    <row r="3" spans="1:11" ht="132.75" customHeight="1">
      <c r="A3" s="120" t="s">
        <v>0</v>
      </c>
      <c r="B3" s="121" t="s">
        <v>1</v>
      </c>
      <c r="C3" s="109" t="s">
        <v>40</v>
      </c>
      <c r="D3" s="123"/>
      <c r="E3" s="109" t="s">
        <v>47</v>
      </c>
      <c r="F3" s="123"/>
      <c r="G3" s="109" t="s">
        <v>41</v>
      </c>
      <c r="H3" s="123"/>
      <c r="I3" s="114" t="s">
        <v>21</v>
      </c>
    </row>
    <row r="4" spans="1:11" ht="39.75" customHeight="1">
      <c r="A4" s="120"/>
      <c r="B4" s="121"/>
      <c r="C4" s="25" t="s">
        <v>20</v>
      </c>
      <c r="D4" s="26" t="s">
        <v>19</v>
      </c>
      <c r="E4" s="25" t="s">
        <v>20</v>
      </c>
      <c r="F4" s="26" t="s">
        <v>19</v>
      </c>
      <c r="G4" s="25" t="s">
        <v>20</v>
      </c>
      <c r="H4" s="26" t="s">
        <v>19</v>
      </c>
      <c r="I4" s="114"/>
    </row>
    <row r="5" spans="1:11" ht="28.5" customHeight="1">
      <c r="A5" s="23" t="s">
        <v>6</v>
      </c>
      <c r="B5" s="24" t="s">
        <v>11</v>
      </c>
      <c r="C5" s="111"/>
      <c r="D5" s="112"/>
      <c r="E5" s="112"/>
      <c r="F5" s="112"/>
      <c r="G5" s="112"/>
      <c r="H5" s="112"/>
      <c r="I5" s="113"/>
    </row>
    <row r="6" spans="1:11" ht="30.75" customHeight="1">
      <c r="A6" s="59">
        <v>914</v>
      </c>
      <c r="B6" s="29" t="s">
        <v>13</v>
      </c>
      <c r="C6" s="20" t="s">
        <v>2</v>
      </c>
      <c r="D6" s="11" t="s">
        <v>2</v>
      </c>
      <c r="E6" s="20">
        <v>0.5</v>
      </c>
      <c r="F6" s="9">
        <f>E6*(40+(40/60*40))</f>
        <v>33.333333333333329</v>
      </c>
      <c r="G6" s="20">
        <v>0</v>
      </c>
      <c r="H6" s="9">
        <f>G6*(20+(20/60*40))</f>
        <v>0</v>
      </c>
      <c r="I6" s="73">
        <f>(F6+H6)*0.1</f>
        <v>3.333333333333333</v>
      </c>
      <c r="J6"/>
      <c r="K6" s="14"/>
    </row>
    <row r="7" spans="1:11" ht="30.75" customHeight="1">
      <c r="A7" s="60">
        <v>918</v>
      </c>
      <c r="B7" s="29" t="s">
        <v>15</v>
      </c>
      <c r="C7" s="20" t="s">
        <v>2</v>
      </c>
      <c r="D7" s="11" t="s">
        <v>2</v>
      </c>
      <c r="E7" s="20" t="s">
        <v>2</v>
      </c>
      <c r="F7" s="11" t="s">
        <v>2</v>
      </c>
      <c r="G7" s="16">
        <v>1</v>
      </c>
      <c r="H7" s="9">
        <f>G7*(20+(20/20*80))</f>
        <v>100</v>
      </c>
      <c r="I7" s="73">
        <f>(H7)*0.1</f>
        <v>10</v>
      </c>
      <c r="J7"/>
      <c r="K7" s="14"/>
    </row>
    <row r="8" spans="1:11" ht="30.75" customHeight="1">
      <c r="A8" s="60">
        <v>919</v>
      </c>
      <c r="B8" s="29" t="s">
        <v>16</v>
      </c>
      <c r="C8" s="20" t="s">
        <v>2</v>
      </c>
      <c r="D8" s="11" t="s">
        <v>2</v>
      </c>
      <c r="E8" s="20" t="s">
        <v>2</v>
      </c>
      <c r="F8" s="11" t="s">
        <v>2</v>
      </c>
      <c r="G8" s="27">
        <v>1</v>
      </c>
      <c r="H8" s="9">
        <f>G8*(20+(20/20*80))</f>
        <v>100</v>
      </c>
      <c r="I8" s="73">
        <f>(H8)*0.1</f>
        <v>10</v>
      </c>
      <c r="J8"/>
      <c r="K8" s="14"/>
    </row>
    <row r="9" spans="1:11" ht="30.75" customHeight="1">
      <c r="A9" s="23" t="s">
        <v>6</v>
      </c>
      <c r="B9" s="24" t="s">
        <v>12</v>
      </c>
      <c r="C9" s="129"/>
      <c r="D9" s="129"/>
      <c r="E9" s="129"/>
      <c r="F9" s="129"/>
      <c r="G9" s="129"/>
      <c r="H9" s="129"/>
      <c r="I9" s="130"/>
      <c r="J9"/>
      <c r="K9" s="14"/>
    </row>
    <row r="10" spans="1:11" ht="30.75" customHeight="1">
      <c r="A10" s="60">
        <v>913</v>
      </c>
      <c r="B10" s="29" t="s">
        <v>17</v>
      </c>
      <c r="C10" s="20" t="s">
        <v>2</v>
      </c>
      <c r="D10" s="20" t="s">
        <v>2</v>
      </c>
      <c r="E10" s="20" t="s">
        <v>2</v>
      </c>
      <c r="F10" s="11" t="s">
        <v>2</v>
      </c>
      <c r="G10" s="20" t="s">
        <v>2</v>
      </c>
      <c r="H10" s="11" t="s">
        <v>2</v>
      </c>
      <c r="I10" s="103" t="s">
        <v>2</v>
      </c>
      <c r="J10"/>
      <c r="K10" s="14"/>
    </row>
    <row r="11" spans="1:11" ht="30.75" customHeight="1">
      <c r="A11" s="60">
        <v>916</v>
      </c>
      <c r="B11" s="29" t="s">
        <v>14</v>
      </c>
      <c r="C11" s="20" t="s">
        <v>2</v>
      </c>
      <c r="D11" s="20" t="s">
        <v>2</v>
      </c>
      <c r="E11" s="20" t="s">
        <v>2</v>
      </c>
      <c r="F11" s="11" t="s">
        <v>2</v>
      </c>
      <c r="G11" s="20" t="s">
        <v>2</v>
      </c>
      <c r="H11" s="11" t="s">
        <v>2</v>
      </c>
      <c r="I11" s="103" t="s">
        <v>2</v>
      </c>
      <c r="J11"/>
      <c r="K11" s="14"/>
    </row>
    <row r="12" spans="1:11" ht="30.75" customHeight="1">
      <c r="A12" s="61">
        <v>924</v>
      </c>
      <c r="B12" s="62" t="s">
        <v>18</v>
      </c>
      <c r="C12" s="74" t="s">
        <v>2</v>
      </c>
      <c r="D12" s="74" t="s">
        <v>2</v>
      </c>
      <c r="E12" s="84" t="s">
        <v>2</v>
      </c>
      <c r="F12" s="92" t="s">
        <v>2</v>
      </c>
      <c r="G12" s="74" t="s">
        <v>2</v>
      </c>
      <c r="H12" s="92" t="s">
        <v>2</v>
      </c>
      <c r="I12" s="104" t="s">
        <v>2</v>
      </c>
      <c r="J12"/>
      <c r="K12" s="14"/>
    </row>
    <row r="13" spans="1:11">
      <c r="I13" s="13"/>
      <c r="K13" s="14"/>
    </row>
  </sheetData>
  <mergeCells count="9">
    <mergeCell ref="C5:I5"/>
    <mergeCell ref="C9:I9"/>
    <mergeCell ref="A1:I1"/>
    <mergeCell ref="A3:A4"/>
    <mergeCell ref="B3:B4"/>
    <mergeCell ref="C3:D3"/>
    <mergeCell ref="E3:F3"/>
    <mergeCell ref="G3:H3"/>
    <mergeCell ref="I3:I4"/>
  </mergeCells>
  <pageMargins left="0.70866141732283472" right="0.39370078740157483" top="0.39370078740157483" bottom="0.15748031496062992" header="0.15748031496062992" footer="0.15748031496062992"/>
  <pageSetup paperSize="9" scale="67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Normal="100" workbookViewId="0">
      <selection activeCell="N8" sqref="N8"/>
    </sheetView>
  </sheetViews>
  <sheetFormatPr defaultColWidth="8.85546875" defaultRowHeight="15"/>
  <cols>
    <col min="1" max="1" width="9.7109375" style="7" customWidth="1"/>
    <col min="2" max="2" width="45.28515625" style="7" customWidth="1"/>
    <col min="3" max="3" width="10.7109375" style="7" customWidth="1"/>
    <col min="4" max="4" width="11.42578125" style="7" customWidth="1"/>
    <col min="5" max="5" width="11.5703125" style="7" customWidth="1"/>
    <col min="6" max="6" width="11" style="7" customWidth="1"/>
    <col min="7" max="7" width="12.42578125" style="7" customWidth="1"/>
    <col min="8" max="8" width="11.140625" style="7" customWidth="1"/>
    <col min="9" max="9" width="11.28515625" style="7" customWidth="1"/>
    <col min="10" max="10" width="11.140625" style="7" customWidth="1"/>
    <col min="11" max="11" width="10.42578125" style="7" customWidth="1"/>
    <col min="12" max="16384" width="8.85546875" style="7"/>
  </cols>
  <sheetData>
    <row r="1" spans="1:13" ht="30" customHeight="1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3" spans="1:13" ht="98.25" customHeight="1">
      <c r="A3" s="120" t="s">
        <v>0</v>
      </c>
      <c r="B3" s="121" t="s">
        <v>1</v>
      </c>
      <c r="C3" s="131" t="s">
        <v>51</v>
      </c>
      <c r="D3" s="132"/>
      <c r="E3" s="131" t="s">
        <v>48</v>
      </c>
      <c r="F3" s="132"/>
      <c r="G3" s="131" t="s">
        <v>49</v>
      </c>
      <c r="H3" s="132"/>
      <c r="I3" s="131" t="s">
        <v>50</v>
      </c>
      <c r="J3" s="132"/>
      <c r="K3" s="125" t="s">
        <v>21</v>
      </c>
    </row>
    <row r="4" spans="1:13" ht="47.25" customHeight="1">
      <c r="A4" s="120"/>
      <c r="B4" s="121"/>
      <c r="C4" s="25" t="s">
        <v>20</v>
      </c>
      <c r="D4" s="26" t="s">
        <v>19</v>
      </c>
      <c r="E4" s="25" t="s">
        <v>20</v>
      </c>
      <c r="F4" s="26" t="s">
        <v>19</v>
      </c>
      <c r="G4" s="25" t="s">
        <v>20</v>
      </c>
      <c r="H4" s="26" t="s">
        <v>19</v>
      </c>
      <c r="I4" s="25" t="s">
        <v>20</v>
      </c>
      <c r="J4" s="26" t="s">
        <v>19</v>
      </c>
      <c r="K4" s="126"/>
    </row>
    <row r="5" spans="1:13" ht="30" customHeight="1">
      <c r="A5" s="23" t="s">
        <v>6</v>
      </c>
      <c r="B5" s="24" t="s">
        <v>11</v>
      </c>
      <c r="C5" s="111"/>
      <c r="D5" s="112"/>
      <c r="E5" s="112"/>
      <c r="F5" s="112"/>
      <c r="G5" s="112"/>
      <c r="H5" s="112"/>
      <c r="I5" s="112"/>
      <c r="J5" s="112"/>
      <c r="K5" s="113"/>
    </row>
    <row r="6" spans="1:13" ht="32.25" customHeight="1">
      <c r="A6" s="59">
        <v>914</v>
      </c>
      <c r="B6" s="29" t="s">
        <v>13</v>
      </c>
      <c r="C6" s="21">
        <v>0.23</v>
      </c>
      <c r="D6" s="4">
        <f>C6*30</f>
        <v>6.9</v>
      </c>
      <c r="E6" s="21">
        <v>0</v>
      </c>
      <c r="F6" s="12">
        <f>E6*30</f>
        <v>0</v>
      </c>
      <c r="G6" s="21">
        <v>0.08</v>
      </c>
      <c r="H6" s="12">
        <f>G6*20</f>
        <v>1.6</v>
      </c>
      <c r="I6" s="18">
        <v>0</v>
      </c>
      <c r="J6" s="4">
        <f>I6*20</f>
        <v>0</v>
      </c>
      <c r="K6" s="73">
        <f>(D6+F6+H6+J6)*0.1</f>
        <v>0.85000000000000009</v>
      </c>
      <c r="L6" s="14"/>
      <c r="M6" s="14"/>
    </row>
    <row r="7" spans="1:13" ht="32.25" customHeight="1">
      <c r="A7" s="60">
        <v>918</v>
      </c>
      <c r="B7" s="30" t="s">
        <v>15</v>
      </c>
      <c r="C7" s="18">
        <v>1</v>
      </c>
      <c r="D7" s="4">
        <v>30</v>
      </c>
      <c r="E7" s="21">
        <v>1</v>
      </c>
      <c r="F7" s="12">
        <f t="shared" ref="F7:F8" si="0">E7*30</f>
        <v>30</v>
      </c>
      <c r="G7" s="12">
        <v>1</v>
      </c>
      <c r="H7" s="12">
        <f t="shared" ref="H7:H8" si="1">G7*20</f>
        <v>20</v>
      </c>
      <c r="I7" s="18">
        <v>1</v>
      </c>
      <c r="J7" s="4">
        <f t="shared" ref="J7:J8" si="2">I7*20</f>
        <v>20</v>
      </c>
      <c r="K7" s="73">
        <f t="shared" ref="K7:K8" si="3">(D7+F7+H7+J7)*0.1</f>
        <v>10</v>
      </c>
      <c r="L7" s="14"/>
      <c r="M7" s="14"/>
    </row>
    <row r="8" spans="1:13" ht="32.25" customHeight="1">
      <c r="A8" s="60">
        <v>919</v>
      </c>
      <c r="B8" s="30" t="s">
        <v>16</v>
      </c>
      <c r="C8" s="21">
        <v>1</v>
      </c>
      <c r="D8" s="32">
        <v>30</v>
      </c>
      <c r="E8" s="21">
        <v>1</v>
      </c>
      <c r="F8" s="12">
        <f t="shared" si="0"/>
        <v>30</v>
      </c>
      <c r="G8" s="33">
        <v>1</v>
      </c>
      <c r="H8" s="12">
        <f t="shared" si="1"/>
        <v>20</v>
      </c>
      <c r="I8" s="31">
        <v>1</v>
      </c>
      <c r="J8" s="4">
        <f t="shared" si="2"/>
        <v>20</v>
      </c>
      <c r="K8" s="73">
        <f t="shared" si="3"/>
        <v>10</v>
      </c>
      <c r="L8" s="14"/>
      <c r="M8" s="14"/>
    </row>
    <row r="9" spans="1:13" ht="28.5" customHeight="1">
      <c r="A9" s="23" t="s">
        <v>6</v>
      </c>
      <c r="B9" s="24" t="s">
        <v>12</v>
      </c>
      <c r="C9" s="111"/>
      <c r="D9" s="112"/>
      <c r="E9" s="112"/>
      <c r="F9" s="112"/>
      <c r="G9" s="112"/>
      <c r="H9" s="112"/>
      <c r="I9" s="112"/>
      <c r="J9" s="112"/>
      <c r="K9" s="113"/>
      <c r="L9" s="14"/>
      <c r="M9" s="14"/>
    </row>
    <row r="10" spans="1:13" ht="30.75" customHeight="1">
      <c r="A10" s="60">
        <v>913</v>
      </c>
      <c r="B10" s="29" t="s">
        <v>17</v>
      </c>
      <c r="C10" s="17">
        <v>1</v>
      </c>
      <c r="D10" s="3">
        <f t="shared" ref="D10:D12" si="4">C10*(30+(30/60*40))</f>
        <v>50</v>
      </c>
      <c r="E10" s="34">
        <v>1</v>
      </c>
      <c r="F10" s="3">
        <f>E10*(30+(30/60*40))</f>
        <v>50</v>
      </c>
      <c r="G10" s="21" t="s">
        <v>2</v>
      </c>
      <c r="H10" s="21" t="s">
        <v>2</v>
      </c>
      <c r="I10" s="21" t="s">
        <v>2</v>
      </c>
      <c r="J10" s="21" t="s">
        <v>2</v>
      </c>
      <c r="K10" s="73">
        <f>(D10+F10)*0.1111</f>
        <v>11.110000000000001</v>
      </c>
      <c r="L10" s="14"/>
      <c r="M10" s="14"/>
    </row>
    <row r="11" spans="1:13" ht="32.25" customHeight="1">
      <c r="A11" s="60">
        <v>916</v>
      </c>
      <c r="B11" s="30" t="s">
        <v>14</v>
      </c>
      <c r="C11" s="18">
        <v>1</v>
      </c>
      <c r="D11" s="3">
        <f t="shared" si="4"/>
        <v>50</v>
      </c>
      <c r="E11" s="21">
        <v>1</v>
      </c>
      <c r="F11" s="3">
        <f t="shared" ref="F11:F12" si="5">E11*(30+(30/60*40))</f>
        <v>50</v>
      </c>
      <c r="G11" s="12" t="s">
        <v>2</v>
      </c>
      <c r="H11" s="12" t="s">
        <v>2</v>
      </c>
      <c r="I11" s="12" t="s">
        <v>2</v>
      </c>
      <c r="J11" s="12" t="s">
        <v>2</v>
      </c>
      <c r="K11" s="73">
        <f>(D11+F11)*0.1111</f>
        <v>11.110000000000001</v>
      </c>
      <c r="L11" s="14"/>
      <c r="M11" s="14"/>
    </row>
    <row r="12" spans="1:13" ht="30.75" customHeight="1">
      <c r="A12" s="61">
        <v>924</v>
      </c>
      <c r="B12" s="62" t="s">
        <v>18</v>
      </c>
      <c r="C12" s="63">
        <v>1</v>
      </c>
      <c r="D12" s="64">
        <f t="shared" si="4"/>
        <v>50</v>
      </c>
      <c r="E12" s="63">
        <v>1</v>
      </c>
      <c r="F12" s="64">
        <f t="shared" si="5"/>
        <v>50</v>
      </c>
      <c r="G12" s="63" t="s">
        <v>2</v>
      </c>
      <c r="H12" s="63" t="s">
        <v>2</v>
      </c>
      <c r="I12" s="63" t="s">
        <v>2</v>
      </c>
      <c r="J12" s="63" t="s">
        <v>2</v>
      </c>
      <c r="K12" s="89">
        <f>(D12+F12)*0.1111</f>
        <v>11.110000000000001</v>
      </c>
      <c r="L12" s="14"/>
      <c r="M12" s="14"/>
    </row>
  </sheetData>
  <mergeCells count="10">
    <mergeCell ref="A1:K1"/>
    <mergeCell ref="K3:K4"/>
    <mergeCell ref="C5:K5"/>
    <mergeCell ref="C9:K9"/>
    <mergeCell ref="G3:H3"/>
    <mergeCell ref="A3:A4"/>
    <mergeCell ref="B3:B4"/>
    <mergeCell ref="C3:D3"/>
    <mergeCell ref="E3:F3"/>
    <mergeCell ref="I3:J3"/>
  </mergeCells>
  <pageMargins left="0.70866141732283472" right="0.31496062992125984" top="0.74803149606299213" bottom="0.74803149606299213" header="0.31496062992125984" footer="0.31496062992125984"/>
  <pageSetup paperSize="9" scale="85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"/>
  <sheetViews>
    <sheetView workbookViewId="0">
      <selection activeCell="E8" sqref="E8"/>
    </sheetView>
  </sheetViews>
  <sheetFormatPr defaultRowHeight="15"/>
  <cols>
    <col min="1" max="1" width="11.7109375" customWidth="1"/>
    <col min="2" max="2" width="24.42578125" customWidth="1"/>
    <col min="3" max="3" width="16.5703125" style="5" customWidth="1"/>
    <col min="4" max="4" width="15.140625" style="6" customWidth="1"/>
    <col min="5" max="7" width="13.85546875" customWidth="1"/>
    <col min="8" max="8" width="13.140625" customWidth="1"/>
    <col min="9" max="9" width="13.85546875" customWidth="1"/>
    <col min="10" max="10" width="10.28515625" customWidth="1"/>
    <col min="12" max="12" width="9.5703125" bestFit="1" customWidth="1"/>
    <col min="247" max="247" width="9.7109375" customWidth="1"/>
    <col min="248" max="248" width="41.42578125" customWidth="1"/>
    <col min="249" max="249" width="10.28515625" customWidth="1"/>
    <col min="250" max="250" width="9.140625" customWidth="1"/>
    <col min="251" max="256" width="14" customWidth="1"/>
    <col min="503" max="503" width="9.7109375" customWidth="1"/>
    <col min="504" max="504" width="41.42578125" customWidth="1"/>
    <col min="505" max="505" width="10.28515625" customWidth="1"/>
    <col min="506" max="506" width="9.140625" customWidth="1"/>
    <col min="507" max="512" width="14" customWidth="1"/>
    <col min="759" max="759" width="9.7109375" customWidth="1"/>
    <col min="760" max="760" width="41.42578125" customWidth="1"/>
    <col min="761" max="761" width="10.28515625" customWidth="1"/>
    <col min="762" max="762" width="9.140625" customWidth="1"/>
    <col min="763" max="768" width="14" customWidth="1"/>
    <col min="1015" max="1015" width="9.7109375" customWidth="1"/>
    <col min="1016" max="1016" width="41.42578125" customWidth="1"/>
    <col min="1017" max="1017" width="10.28515625" customWidth="1"/>
    <col min="1018" max="1018" width="9.140625" customWidth="1"/>
    <col min="1019" max="1024" width="14" customWidth="1"/>
    <col min="1271" max="1271" width="9.7109375" customWidth="1"/>
    <col min="1272" max="1272" width="41.42578125" customWidth="1"/>
    <col min="1273" max="1273" width="10.28515625" customWidth="1"/>
    <col min="1274" max="1274" width="9.140625" customWidth="1"/>
    <col min="1275" max="1280" width="14" customWidth="1"/>
    <col min="1527" max="1527" width="9.7109375" customWidth="1"/>
    <col min="1528" max="1528" width="41.42578125" customWidth="1"/>
    <col min="1529" max="1529" width="10.28515625" customWidth="1"/>
    <col min="1530" max="1530" width="9.140625" customWidth="1"/>
    <col min="1531" max="1536" width="14" customWidth="1"/>
    <col min="1783" max="1783" width="9.7109375" customWidth="1"/>
    <col min="1784" max="1784" width="41.42578125" customWidth="1"/>
    <col min="1785" max="1785" width="10.28515625" customWidth="1"/>
    <col min="1786" max="1786" width="9.140625" customWidth="1"/>
    <col min="1787" max="1792" width="14" customWidth="1"/>
    <col min="2039" max="2039" width="9.7109375" customWidth="1"/>
    <col min="2040" max="2040" width="41.42578125" customWidth="1"/>
    <col min="2041" max="2041" width="10.28515625" customWidth="1"/>
    <col min="2042" max="2042" width="9.140625" customWidth="1"/>
    <col min="2043" max="2048" width="14" customWidth="1"/>
    <col min="2295" max="2295" width="9.7109375" customWidth="1"/>
    <col min="2296" max="2296" width="41.42578125" customWidth="1"/>
    <col min="2297" max="2297" width="10.28515625" customWidth="1"/>
    <col min="2298" max="2298" width="9.140625" customWidth="1"/>
    <col min="2299" max="2304" width="14" customWidth="1"/>
    <col min="2551" max="2551" width="9.7109375" customWidth="1"/>
    <col min="2552" max="2552" width="41.42578125" customWidth="1"/>
    <col min="2553" max="2553" width="10.28515625" customWidth="1"/>
    <col min="2554" max="2554" width="9.140625" customWidth="1"/>
    <col min="2555" max="2560" width="14" customWidth="1"/>
    <col min="2807" max="2807" width="9.7109375" customWidth="1"/>
    <col min="2808" max="2808" width="41.42578125" customWidth="1"/>
    <col min="2809" max="2809" width="10.28515625" customWidth="1"/>
    <col min="2810" max="2810" width="9.140625" customWidth="1"/>
    <col min="2811" max="2816" width="14" customWidth="1"/>
    <col min="3063" max="3063" width="9.7109375" customWidth="1"/>
    <col min="3064" max="3064" width="41.42578125" customWidth="1"/>
    <col min="3065" max="3065" width="10.28515625" customWidth="1"/>
    <col min="3066" max="3066" width="9.140625" customWidth="1"/>
    <col min="3067" max="3072" width="14" customWidth="1"/>
    <col min="3319" max="3319" width="9.7109375" customWidth="1"/>
    <col min="3320" max="3320" width="41.42578125" customWidth="1"/>
    <col min="3321" max="3321" width="10.28515625" customWidth="1"/>
    <col min="3322" max="3322" width="9.140625" customWidth="1"/>
    <col min="3323" max="3328" width="14" customWidth="1"/>
    <col min="3575" max="3575" width="9.7109375" customWidth="1"/>
    <col min="3576" max="3576" width="41.42578125" customWidth="1"/>
    <col min="3577" max="3577" width="10.28515625" customWidth="1"/>
    <col min="3578" max="3578" width="9.140625" customWidth="1"/>
    <col min="3579" max="3584" width="14" customWidth="1"/>
    <col min="3831" max="3831" width="9.7109375" customWidth="1"/>
    <col min="3832" max="3832" width="41.42578125" customWidth="1"/>
    <col min="3833" max="3833" width="10.28515625" customWidth="1"/>
    <col min="3834" max="3834" width="9.140625" customWidth="1"/>
    <col min="3835" max="3840" width="14" customWidth="1"/>
    <col min="4087" max="4087" width="9.7109375" customWidth="1"/>
    <col min="4088" max="4088" width="41.42578125" customWidth="1"/>
    <col min="4089" max="4089" width="10.28515625" customWidth="1"/>
    <col min="4090" max="4090" width="9.140625" customWidth="1"/>
    <col min="4091" max="4096" width="14" customWidth="1"/>
    <col min="4343" max="4343" width="9.7109375" customWidth="1"/>
    <col min="4344" max="4344" width="41.42578125" customWidth="1"/>
    <col min="4345" max="4345" width="10.28515625" customWidth="1"/>
    <col min="4346" max="4346" width="9.140625" customWidth="1"/>
    <col min="4347" max="4352" width="14" customWidth="1"/>
    <col min="4599" max="4599" width="9.7109375" customWidth="1"/>
    <col min="4600" max="4600" width="41.42578125" customWidth="1"/>
    <col min="4601" max="4601" width="10.28515625" customWidth="1"/>
    <col min="4602" max="4602" width="9.140625" customWidth="1"/>
    <col min="4603" max="4608" width="14" customWidth="1"/>
    <col min="4855" max="4855" width="9.7109375" customWidth="1"/>
    <col min="4856" max="4856" width="41.42578125" customWidth="1"/>
    <col min="4857" max="4857" width="10.28515625" customWidth="1"/>
    <col min="4858" max="4858" width="9.140625" customWidth="1"/>
    <col min="4859" max="4864" width="14" customWidth="1"/>
    <col min="5111" max="5111" width="9.7109375" customWidth="1"/>
    <col min="5112" max="5112" width="41.42578125" customWidth="1"/>
    <col min="5113" max="5113" width="10.28515625" customWidth="1"/>
    <col min="5114" max="5114" width="9.140625" customWidth="1"/>
    <col min="5115" max="5120" width="14" customWidth="1"/>
    <col min="5367" max="5367" width="9.7109375" customWidth="1"/>
    <col min="5368" max="5368" width="41.42578125" customWidth="1"/>
    <col min="5369" max="5369" width="10.28515625" customWidth="1"/>
    <col min="5370" max="5370" width="9.140625" customWidth="1"/>
    <col min="5371" max="5376" width="14" customWidth="1"/>
    <col min="5623" max="5623" width="9.7109375" customWidth="1"/>
    <col min="5624" max="5624" width="41.42578125" customWidth="1"/>
    <col min="5625" max="5625" width="10.28515625" customWidth="1"/>
    <col min="5626" max="5626" width="9.140625" customWidth="1"/>
    <col min="5627" max="5632" width="14" customWidth="1"/>
    <col min="5879" max="5879" width="9.7109375" customWidth="1"/>
    <col min="5880" max="5880" width="41.42578125" customWidth="1"/>
    <col min="5881" max="5881" width="10.28515625" customWidth="1"/>
    <col min="5882" max="5882" width="9.140625" customWidth="1"/>
    <col min="5883" max="5888" width="14" customWidth="1"/>
    <col min="6135" max="6135" width="9.7109375" customWidth="1"/>
    <col min="6136" max="6136" width="41.42578125" customWidth="1"/>
    <col min="6137" max="6137" width="10.28515625" customWidth="1"/>
    <col min="6138" max="6138" width="9.140625" customWidth="1"/>
    <col min="6139" max="6144" width="14" customWidth="1"/>
    <col min="6391" max="6391" width="9.7109375" customWidth="1"/>
    <col min="6392" max="6392" width="41.42578125" customWidth="1"/>
    <col min="6393" max="6393" width="10.28515625" customWidth="1"/>
    <col min="6394" max="6394" width="9.140625" customWidth="1"/>
    <col min="6395" max="6400" width="14" customWidth="1"/>
    <col min="6647" max="6647" width="9.7109375" customWidth="1"/>
    <col min="6648" max="6648" width="41.42578125" customWidth="1"/>
    <col min="6649" max="6649" width="10.28515625" customWidth="1"/>
    <col min="6650" max="6650" width="9.140625" customWidth="1"/>
    <col min="6651" max="6656" width="14" customWidth="1"/>
    <col min="6903" max="6903" width="9.7109375" customWidth="1"/>
    <col min="6904" max="6904" width="41.42578125" customWidth="1"/>
    <col min="6905" max="6905" width="10.28515625" customWidth="1"/>
    <col min="6906" max="6906" width="9.140625" customWidth="1"/>
    <col min="6907" max="6912" width="14" customWidth="1"/>
    <col min="7159" max="7159" width="9.7109375" customWidth="1"/>
    <col min="7160" max="7160" width="41.42578125" customWidth="1"/>
    <col min="7161" max="7161" width="10.28515625" customWidth="1"/>
    <col min="7162" max="7162" width="9.140625" customWidth="1"/>
    <col min="7163" max="7168" width="14" customWidth="1"/>
    <col min="7415" max="7415" width="9.7109375" customWidth="1"/>
    <col min="7416" max="7416" width="41.42578125" customWidth="1"/>
    <col min="7417" max="7417" width="10.28515625" customWidth="1"/>
    <col min="7418" max="7418" width="9.140625" customWidth="1"/>
    <col min="7419" max="7424" width="14" customWidth="1"/>
    <col min="7671" max="7671" width="9.7109375" customWidth="1"/>
    <col min="7672" max="7672" width="41.42578125" customWidth="1"/>
    <col min="7673" max="7673" width="10.28515625" customWidth="1"/>
    <col min="7674" max="7674" width="9.140625" customWidth="1"/>
    <col min="7675" max="7680" width="14" customWidth="1"/>
    <col min="7927" max="7927" width="9.7109375" customWidth="1"/>
    <col min="7928" max="7928" width="41.42578125" customWidth="1"/>
    <col min="7929" max="7929" width="10.28515625" customWidth="1"/>
    <col min="7930" max="7930" width="9.140625" customWidth="1"/>
    <col min="7931" max="7936" width="14" customWidth="1"/>
    <col min="8183" max="8183" width="9.7109375" customWidth="1"/>
    <col min="8184" max="8184" width="41.42578125" customWidth="1"/>
    <col min="8185" max="8185" width="10.28515625" customWidth="1"/>
    <col min="8186" max="8186" width="9.140625" customWidth="1"/>
    <col min="8187" max="8192" width="14" customWidth="1"/>
    <col min="8439" max="8439" width="9.7109375" customWidth="1"/>
    <col min="8440" max="8440" width="41.42578125" customWidth="1"/>
    <col min="8441" max="8441" width="10.28515625" customWidth="1"/>
    <col min="8442" max="8442" width="9.140625" customWidth="1"/>
    <col min="8443" max="8448" width="14" customWidth="1"/>
    <col min="8695" max="8695" width="9.7109375" customWidth="1"/>
    <col min="8696" max="8696" width="41.42578125" customWidth="1"/>
    <col min="8697" max="8697" width="10.28515625" customWidth="1"/>
    <col min="8698" max="8698" width="9.140625" customWidth="1"/>
    <col min="8699" max="8704" width="14" customWidth="1"/>
    <col min="8951" max="8951" width="9.7109375" customWidth="1"/>
    <col min="8952" max="8952" width="41.42578125" customWidth="1"/>
    <col min="8953" max="8953" width="10.28515625" customWidth="1"/>
    <col min="8954" max="8954" width="9.140625" customWidth="1"/>
    <col min="8955" max="8960" width="14" customWidth="1"/>
    <col min="9207" max="9207" width="9.7109375" customWidth="1"/>
    <col min="9208" max="9208" width="41.42578125" customWidth="1"/>
    <col min="9209" max="9209" width="10.28515625" customWidth="1"/>
    <col min="9210" max="9210" width="9.140625" customWidth="1"/>
    <col min="9211" max="9216" width="14" customWidth="1"/>
    <col min="9463" max="9463" width="9.7109375" customWidth="1"/>
    <col min="9464" max="9464" width="41.42578125" customWidth="1"/>
    <col min="9465" max="9465" width="10.28515625" customWidth="1"/>
    <col min="9466" max="9466" width="9.140625" customWidth="1"/>
    <col min="9467" max="9472" width="14" customWidth="1"/>
    <col min="9719" max="9719" width="9.7109375" customWidth="1"/>
    <col min="9720" max="9720" width="41.42578125" customWidth="1"/>
    <col min="9721" max="9721" width="10.28515625" customWidth="1"/>
    <col min="9722" max="9722" width="9.140625" customWidth="1"/>
    <col min="9723" max="9728" width="14" customWidth="1"/>
    <col min="9975" max="9975" width="9.7109375" customWidth="1"/>
    <col min="9976" max="9976" width="41.42578125" customWidth="1"/>
    <col min="9977" max="9977" width="10.28515625" customWidth="1"/>
    <col min="9978" max="9978" width="9.140625" customWidth="1"/>
    <col min="9979" max="9984" width="14" customWidth="1"/>
    <col min="10231" max="10231" width="9.7109375" customWidth="1"/>
    <col min="10232" max="10232" width="41.42578125" customWidth="1"/>
    <col min="10233" max="10233" width="10.28515625" customWidth="1"/>
    <col min="10234" max="10234" width="9.140625" customWidth="1"/>
    <col min="10235" max="10240" width="14" customWidth="1"/>
    <col min="10487" max="10487" width="9.7109375" customWidth="1"/>
    <col min="10488" max="10488" width="41.42578125" customWidth="1"/>
    <col min="10489" max="10489" width="10.28515625" customWidth="1"/>
    <col min="10490" max="10490" width="9.140625" customWidth="1"/>
    <col min="10491" max="10496" width="14" customWidth="1"/>
    <col min="10743" max="10743" width="9.7109375" customWidth="1"/>
    <col min="10744" max="10744" width="41.42578125" customWidth="1"/>
    <col min="10745" max="10745" width="10.28515625" customWidth="1"/>
    <col min="10746" max="10746" width="9.140625" customWidth="1"/>
    <col min="10747" max="10752" width="14" customWidth="1"/>
    <col min="10999" max="10999" width="9.7109375" customWidth="1"/>
    <col min="11000" max="11000" width="41.42578125" customWidth="1"/>
    <col min="11001" max="11001" width="10.28515625" customWidth="1"/>
    <col min="11002" max="11002" width="9.140625" customWidth="1"/>
    <col min="11003" max="11008" width="14" customWidth="1"/>
    <col min="11255" max="11255" width="9.7109375" customWidth="1"/>
    <col min="11256" max="11256" width="41.42578125" customWidth="1"/>
    <col min="11257" max="11257" width="10.28515625" customWidth="1"/>
    <col min="11258" max="11258" width="9.140625" customWidth="1"/>
    <col min="11259" max="11264" width="14" customWidth="1"/>
    <col min="11511" max="11511" width="9.7109375" customWidth="1"/>
    <col min="11512" max="11512" width="41.42578125" customWidth="1"/>
    <col min="11513" max="11513" width="10.28515625" customWidth="1"/>
    <col min="11514" max="11514" width="9.140625" customWidth="1"/>
    <col min="11515" max="11520" width="14" customWidth="1"/>
    <col min="11767" max="11767" width="9.7109375" customWidth="1"/>
    <col min="11768" max="11768" width="41.42578125" customWidth="1"/>
    <col min="11769" max="11769" width="10.28515625" customWidth="1"/>
    <col min="11770" max="11770" width="9.140625" customWidth="1"/>
    <col min="11771" max="11776" width="14" customWidth="1"/>
    <col min="12023" max="12023" width="9.7109375" customWidth="1"/>
    <col min="12024" max="12024" width="41.42578125" customWidth="1"/>
    <col min="12025" max="12025" width="10.28515625" customWidth="1"/>
    <col min="12026" max="12026" width="9.140625" customWidth="1"/>
    <col min="12027" max="12032" width="14" customWidth="1"/>
    <col min="12279" max="12279" width="9.7109375" customWidth="1"/>
    <col min="12280" max="12280" width="41.42578125" customWidth="1"/>
    <col min="12281" max="12281" width="10.28515625" customWidth="1"/>
    <col min="12282" max="12282" width="9.140625" customWidth="1"/>
    <col min="12283" max="12288" width="14" customWidth="1"/>
    <col min="12535" max="12535" width="9.7109375" customWidth="1"/>
    <col min="12536" max="12536" width="41.42578125" customWidth="1"/>
    <col min="12537" max="12537" width="10.28515625" customWidth="1"/>
    <col min="12538" max="12538" width="9.140625" customWidth="1"/>
    <col min="12539" max="12544" width="14" customWidth="1"/>
    <col min="12791" max="12791" width="9.7109375" customWidth="1"/>
    <col min="12792" max="12792" width="41.42578125" customWidth="1"/>
    <col min="12793" max="12793" width="10.28515625" customWidth="1"/>
    <col min="12794" max="12794" width="9.140625" customWidth="1"/>
    <col min="12795" max="12800" width="14" customWidth="1"/>
    <col min="13047" max="13047" width="9.7109375" customWidth="1"/>
    <col min="13048" max="13048" width="41.42578125" customWidth="1"/>
    <col min="13049" max="13049" width="10.28515625" customWidth="1"/>
    <col min="13050" max="13050" width="9.140625" customWidth="1"/>
    <col min="13051" max="13056" width="14" customWidth="1"/>
    <col min="13303" max="13303" width="9.7109375" customWidth="1"/>
    <col min="13304" max="13304" width="41.42578125" customWidth="1"/>
    <col min="13305" max="13305" width="10.28515625" customWidth="1"/>
    <col min="13306" max="13306" width="9.140625" customWidth="1"/>
    <col min="13307" max="13312" width="14" customWidth="1"/>
    <col min="13559" max="13559" width="9.7109375" customWidth="1"/>
    <col min="13560" max="13560" width="41.42578125" customWidth="1"/>
    <col min="13561" max="13561" width="10.28515625" customWidth="1"/>
    <col min="13562" max="13562" width="9.140625" customWidth="1"/>
    <col min="13563" max="13568" width="14" customWidth="1"/>
    <col min="13815" max="13815" width="9.7109375" customWidth="1"/>
    <col min="13816" max="13816" width="41.42578125" customWidth="1"/>
    <col min="13817" max="13817" width="10.28515625" customWidth="1"/>
    <col min="13818" max="13818" width="9.140625" customWidth="1"/>
    <col min="13819" max="13824" width="14" customWidth="1"/>
    <col min="14071" max="14071" width="9.7109375" customWidth="1"/>
    <col min="14072" max="14072" width="41.42578125" customWidth="1"/>
    <col min="14073" max="14073" width="10.28515625" customWidth="1"/>
    <col min="14074" max="14074" width="9.140625" customWidth="1"/>
    <col min="14075" max="14080" width="14" customWidth="1"/>
    <col min="14327" max="14327" width="9.7109375" customWidth="1"/>
    <col min="14328" max="14328" width="41.42578125" customWidth="1"/>
    <col min="14329" max="14329" width="10.28515625" customWidth="1"/>
    <col min="14330" max="14330" width="9.140625" customWidth="1"/>
    <col min="14331" max="14336" width="14" customWidth="1"/>
    <col min="14583" max="14583" width="9.7109375" customWidth="1"/>
    <col min="14584" max="14584" width="41.42578125" customWidth="1"/>
    <col min="14585" max="14585" width="10.28515625" customWidth="1"/>
    <col min="14586" max="14586" width="9.140625" customWidth="1"/>
    <col min="14587" max="14592" width="14" customWidth="1"/>
    <col min="14839" max="14839" width="9.7109375" customWidth="1"/>
    <col min="14840" max="14840" width="41.42578125" customWidth="1"/>
    <col min="14841" max="14841" width="10.28515625" customWidth="1"/>
    <col min="14842" max="14842" width="9.140625" customWidth="1"/>
    <col min="14843" max="14848" width="14" customWidth="1"/>
    <col min="15095" max="15095" width="9.7109375" customWidth="1"/>
    <col min="15096" max="15096" width="41.42578125" customWidth="1"/>
    <col min="15097" max="15097" width="10.28515625" customWidth="1"/>
    <col min="15098" max="15098" width="9.140625" customWidth="1"/>
    <col min="15099" max="15104" width="14" customWidth="1"/>
    <col min="15351" max="15351" width="9.7109375" customWidth="1"/>
    <col min="15352" max="15352" width="41.42578125" customWidth="1"/>
    <col min="15353" max="15353" width="10.28515625" customWidth="1"/>
    <col min="15354" max="15354" width="9.140625" customWidth="1"/>
    <col min="15355" max="15360" width="14" customWidth="1"/>
    <col min="15607" max="15607" width="9.7109375" customWidth="1"/>
    <col min="15608" max="15608" width="41.42578125" customWidth="1"/>
    <col min="15609" max="15609" width="10.28515625" customWidth="1"/>
    <col min="15610" max="15610" width="9.140625" customWidth="1"/>
    <col min="15611" max="15616" width="14" customWidth="1"/>
    <col min="15863" max="15863" width="9.7109375" customWidth="1"/>
    <col min="15864" max="15864" width="41.42578125" customWidth="1"/>
    <col min="15865" max="15865" width="10.28515625" customWidth="1"/>
    <col min="15866" max="15866" width="9.140625" customWidth="1"/>
    <col min="15867" max="15872" width="14" customWidth="1"/>
    <col min="16119" max="16119" width="9.7109375" customWidth="1"/>
    <col min="16120" max="16120" width="41.42578125" customWidth="1"/>
    <col min="16121" max="16121" width="10.28515625" customWidth="1"/>
    <col min="16122" max="16122" width="9.140625" customWidth="1"/>
    <col min="16123" max="16128" width="14" customWidth="1"/>
  </cols>
  <sheetData>
    <row r="1" spans="1:25" s="1" customFormat="1" ht="54" customHeight="1">
      <c r="A1" s="138" t="s">
        <v>53</v>
      </c>
      <c r="B1" s="138"/>
      <c r="C1" s="138"/>
      <c r="D1" s="138"/>
      <c r="E1" s="138"/>
      <c r="F1" s="138"/>
      <c r="G1" s="138"/>
      <c r="H1" s="138"/>
      <c r="I1" s="138"/>
      <c r="J1"/>
    </row>
    <row r="2" spans="1:25" ht="23.25" customHeight="1">
      <c r="A2" s="2"/>
      <c r="B2" s="2"/>
      <c r="C2" s="2"/>
      <c r="D2" s="2"/>
      <c r="E2" s="2"/>
      <c r="F2" s="2"/>
      <c r="G2" s="2"/>
      <c r="H2" s="2"/>
      <c r="I2" s="2"/>
    </row>
    <row r="3" spans="1:25" ht="51" customHeight="1">
      <c r="A3" s="139" t="s">
        <v>0</v>
      </c>
      <c r="B3" s="140" t="s">
        <v>1</v>
      </c>
      <c r="C3" s="141" t="s">
        <v>33</v>
      </c>
      <c r="D3" s="140" t="s">
        <v>34</v>
      </c>
      <c r="E3" s="139" t="s">
        <v>35</v>
      </c>
      <c r="F3" s="139"/>
      <c r="G3" s="139"/>
      <c r="H3" s="139"/>
      <c r="I3" s="139"/>
    </row>
    <row r="4" spans="1:25" ht="71.25" customHeight="1">
      <c r="A4" s="139"/>
      <c r="B4" s="140"/>
      <c r="C4" s="142"/>
      <c r="D4" s="140"/>
      <c r="E4" s="38" t="s">
        <v>29</v>
      </c>
      <c r="F4" s="38" t="s">
        <v>32</v>
      </c>
      <c r="G4" s="38" t="s">
        <v>30</v>
      </c>
      <c r="H4" s="38" t="s">
        <v>36</v>
      </c>
      <c r="I4" s="38" t="s">
        <v>31</v>
      </c>
    </row>
    <row r="5" spans="1:25" ht="41.25" customHeight="1">
      <c r="A5" s="135" t="s">
        <v>24</v>
      </c>
      <c r="B5" s="136"/>
      <c r="C5" s="136"/>
      <c r="D5" s="136"/>
      <c r="E5" s="136"/>
      <c r="F5" s="136"/>
      <c r="G5" s="136"/>
      <c r="H5" s="136"/>
      <c r="I5" s="137"/>
    </row>
    <row r="6" spans="1:25" ht="60.75" customHeight="1">
      <c r="A6" s="46">
        <v>914</v>
      </c>
      <c r="B6" s="47" t="s">
        <v>13</v>
      </c>
      <c r="C6" s="66">
        <f>E6+F6+G6+H6+I6</f>
        <v>71.29583333333332</v>
      </c>
      <c r="D6" s="48">
        <v>2</v>
      </c>
      <c r="E6" s="49">
        <f>'Показатель 1'!M10</f>
        <v>30</v>
      </c>
      <c r="F6" s="39">
        <f>'Показатель 2'!G6</f>
        <v>25</v>
      </c>
      <c r="G6" s="39">
        <f>'Показатель 3'!M6</f>
        <v>12.112500000000001</v>
      </c>
      <c r="H6" s="50">
        <f>'Показатель 4'!I6</f>
        <v>3.333333333333333</v>
      </c>
      <c r="I6" s="44">
        <f>'Показатель 5'!K6</f>
        <v>0.85000000000000009</v>
      </c>
      <c r="J6" s="22"/>
      <c r="K6" s="22"/>
      <c r="L6" s="22"/>
      <c r="M6" s="22"/>
      <c r="N6" s="22"/>
      <c r="O6" s="69"/>
      <c r="P6" s="68"/>
      <c r="Q6" s="13"/>
      <c r="R6" s="13"/>
      <c r="S6" s="13"/>
      <c r="T6" s="13"/>
      <c r="U6" s="13"/>
      <c r="V6" s="13"/>
      <c r="W6" s="13"/>
      <c r="X6" s="13"/>
      <c r="Y6" s="13"/>
    </row>
    <row r="7" spans="1:25" ht="60.75" customHeight="1">
      <c r="A7" s="41">
        <v>918</v>
      </c>
      <c r="B7" s="40" t="s">
        <v>15</v>
      </c>
      <c r="C7" s="66">
        <f t="shared" ref="C7:C8" si="0">E7+F7+G7+H7+I7</f>
        <v>100</v>
      </c>
      <c r="D7" s="67">
        <v>1</v>
      </c>
      <c r="E7" s="39">
        <f>'Показатель 1'!M11</f>
        <v>30</v>
      </c>
      <c r="F7" s="39">
        <f>'Показатель 2'!G7</f>
        <v>25</v>
      </c>
      <c r="G7" s="39">
        <f>'Показатель 3'!M7</f>
        <v>25</v>
      </c>
      <c r="H7" s="43">
        <f>'Показатель 4'!I7</f>
        <v>10</v>
      </c>
      <c r="I7" s="42">
        <f>'Показатель 5'!K7</f>
        <v>10</v>
      </c>
      <c r="J7" s="22"/>
      <c r="K7" s="22"/>
      <c r="L7" s="22"/>
      <c r="M7" s="22"/>
      <c r="N7" s="22"/>
      <c r="O7" s="69"/>
      <c r="P7" s="68"/>
      <c r="Q7" s="13"/>
      <c r="R7" s="13"/>
      <c r="S7" s="13"/>
      <c r="T7" s="13"/>
      <c r="U7" s="13"/>
      <c r="V7" s="13"/>
      <c r="W7" s="13"/>
      <c r="X7" s="13"/>
      <c r="Y7" s="13"/>
    </row>
    <row r="8" spans="1:25" ht="60.75" customHeight="1">
      <c r="A8" s="56">
        <v>919</v>
      </c>
      <c r="B8" s="52" t="s">
        <v>16</v>
      </c>
      <c r="C8" s="66">
        <f t="shared" si="0"/>
        <v>95.335000000000008</v>
      </c>
      <c r="D8" s="67">
        <v>1</v>
      </c>
      <c r="E8" s="54">
        <f>'Показатель 1'!M12</f>
        <v>25.335000000000001</v>
      </c>
      <c r="F8" s="39">
        <f>'Показатель 2'!G8</f>
        <v>25</v>
      </c>
      <c r="G8" s="39">
        <f>'Показатель 3'!M8</f>
        <v>25</v>
      </c>
      <c r="H8" s="55">
        <f>'Показатель 4'!I8</f>
        <v>10</v>
      </c>
      <c r="I8" s="45">
        <f>'Показатель 5'!K8</f>
        <v>10</v>
      </c>
      <c r="J8" s="22"/>
      <c r="K8" s="22"/>
      <c r="L8" s="22"/>
      <c r="M8" s="22"/>
      <c r="N8" s="22"/>
      <c r="O8" s="69"/>
      <c r="P8" s="68"/>
      <c r="Q8" s="13"/>
      <c r="R8" s="13"/>
      <c r="S8" s="13"/>
      <c r="T8" s="13"/>
      <c r="U8" s="13"/>
      <c r="V8" s="13"/>
      <c r="W8" s="13"/>
      <c r="X8" s="13"/>
      <c r="Y8" s="13"/>
    </row>
    <row r="9" spans="1:25" ht="40.5" customHeight="1">
      <c r="A9" s="135" t="s">
        <v>25</v>
      </c>
      <c r="B9" s="136"/>
      <c r="C9" s="136"/>
      <c r="D9" s="136"/>
      <c r="E9" s="136"/>
      <c r="F9" s="136"/>
      <c r="G9" s="136"/>
      <c r="H9" s="136"/>
      <c r="I9" s="137"/>
      <c r="J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59.25" customHeight="1">
      <c r="A10" s="46">
        <v>913</v>
      </c>
      <c r="B10" s="47" t="s">
        <v>17</v>
      </c>
      <c r="C10" s="71">
        <f>E10+F10+G10+I10</f>
        <v>86.11</v>
      </c>
      <c r="D10" s="96">
        <v>2</v>
      </c>
      <c r="E10" s="39">
        <f>'Показатель 1'!M14</f>
        <v>33.33</v>
      </c>
      <c r="F10" s="39">
        <f>'Показатель 2'!G10</f>
        <v>27.779999999999998</v>
      </c>
      <c r="G10" s="39">
        <f>'Показатель 3'!M10</f>
        <v>13.889999999999999</v>
      </c>
      <c r="H10" s="93" t="s">
        <v>2</v>
      </c>
      <c r="I10" s="44">
        <f>'Показатель 5'!K10</f>
        <v>11.110000000000001</v>
      </c>
      <c r="J10" s="68"/>
      <c r="K10" s="68"/>
      <c r="L10" s="68"/>
      <c r="M10" s="68"/>
      <c r="O10" s="69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59.25" customHeight="1">
      <c r="A11" s="41">
        <v>916</v>
      </c>
      <c r="B11" s="40" t="s">
        <v>14</v>
      </c>
      <c r="C11" s="66">
        <f>E11+F11+G11+I11</f>
        <v>100</v>
      </c>
      <c r="D11" s="67">
        <v>1</v>
      </c>
      <c r="E11" s="39">
        <f>'Показатель 1'!M15</f>
        <v>33.33</v>
      </c>
      <c r="F11" s="39">
        <f>'Показатель 2'!G11</f>
        <v>27.779999999999998</v>
      </c>
      <c r="G11" s="39">
        <f>'Показатель 3'!M11</f>
        <v>27.779999999999998</v>
      </c>
      <c r="H11" s="94" t="s">
        <v>2</v>
      </c>
      <c r="I11" s="42">
        <f>'Показатель 5'!K11</f>
        <v>11.110000000000001</v>
      </c>
      <c r="J11" s="68"/>
      <c r="K11" s="68"/>
      <c r="L11" s="68"/>
      <c r="M11" s="68"/>
      <c r="N11" s="68"/>
      <c r="O11" s="69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59.25" customHeight="1">
      <c r="A12" s="51">
        <v>924</v>
      </c>
      <c r="B12" s="52" t="s">
        <v>18</v>
      </c>
      <c r="C12" s="72">
        <f t="shared" ref="C12" si="1">E12+F12+G12+I12</f>
        <v>100</v>
      </c>
      <c r="D12" s="53">
        <v>1</v>
      </c>
      <c r="E12" s="39">
        <f>'Показатель 1'!M16</f>
        <v>33.33</v>
      </c>
      <c r="F12" s="39">
        <f>'Показатель 2'!G12</f>
        <v>27.779999999999998</v>
      </c>
      <c r="G12" s="39">
        <f>'Показатель 3'!M12</f>
        <v>27.779999999999998</v>
      </c>
      <c r="H12" s="95" t="s">
        <v>2</v>
      </c>
      <c r="I12" s="45">
        <f>'Показатель 5'!K12</f>
        <v>11.110000000000001</v>
      </c>
      <c r="J12" s="68"/>
      <c r="K12" s="68"/>
      <c r="L12" s="68"/>
      <c r="M12" s="68"/>
      <c r="O12" s="69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56.25" customHeight="1">
      <c r="A13" s="133" t="s">
        <v>43</v>
      </c>
      <c r="B13" s="134"/>
      <c r="C13" s="70">
        <f>(C6+C7+C8+C10+C11+C12)/6</f>
        <v>92.123472222222219</v>
      </c>
      <c r="D13" s="57"/>
      <c r="E13" s="57"/>
      <c r="F13" s="57"/>
      <c r="G13" s="57"/>
      <c r="H13" s="57"/>
      <c r="I13" s="58"/>
    </row>
  </sheetData>
  <mergeCells count="9">
    <mergeCell ref="A13:B13"/>
    <mergeCell ref="A5:I5"/>
    <mergeCell ref="A9:I9"/>
    <mergeCell ref="A1:I1"/>
    <mergeCell ref="A3:A4"/>
    <mergeCell ref="B3:B4"/>
    <mergeCell ref="D3:D4"/>
    <mergeCell ref="E3:I3"/>
    <mergeCell ref="C3:C4"/>
  </mergeCells>
  <pageMargins left="0.41" right="0.33" top="0.47244094488188981" bottom="0.5905511811023622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Показатель 1</vt:lpstr>
      <vt:lpstr>Показатель 2</vt:lpstr>
      <vt:lpstr>Показатель 3</vt:lpstr>
      <vt:lpstr>Показатель 4</vt:lpstr>
      <vt:lpstr>Показатель 5</vt:lpstr>
      <vt:lpstr>Рейтинг ГАБС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2023-11-21T14:03:41Z</dcterms:modified>
</cp:coreProperties>
</file>