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95" windowHeight="11760" activeTab="0"/>
  </bookViews>
  <sheets>
    <sheet name="Прил.на 01.01.23" sheetId="1" r:id="rId1"/>
  </sheets>
  <definedNames/>
  <calcPr fullCalcOnLoad="1"/>
</workbook>
</file>

<file path=xl/sharedStrings.xml><?xml version="1.0" encoding="utf-8"?>
<sst xmlns="http://schemas.openxmlformats.org/spreadsheetml/2006/main" count="124" uniqueCount="77">
  <si>
    <t>Приложение</t>
  </si>
  <si>
    <t>к постановлению Правительства рманской области</t>
  </si>
  <si>
    <t>от  19.01.2007   № 14-ПП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</si>
  <si>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администрации ЗАТО Александровск</t>
    </r>
  </si>
  <si>
    <t>на " 01 " января 2023 года</t>
  </si>
  <si>
    <t>(наименование муниципального образования)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</si>
  <si>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</si>
  <si>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</si>
  <si>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</si>
  <si>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</si>
  <si>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</si>
  <si>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</si>
  <si>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</si>
  <si>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</si>
  <si>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</si>
  <si>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</si>
  <si>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</si>
  <si>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</si>
  <si>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</si>
  <si>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</si>
  <si>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</si>
  <si>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</si>
  <si>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</si>
  <si>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</si>
  <si>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</si>
  <si>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</si>
  <si>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</si>
  <si>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</si>
  <si>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</si>
  <si>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</si>
  <si>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</si>
  <si>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</si>
  <si>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08-17 от 22.11.2017 (доп.согл.№ 3 от 30.10.2020- произведена реструктуризация 28 500 000,00)</t>
  </si>
  <si>
    <t>15.10.2021 -  450 000,00</t>
  </si>
  <si>
    <t>на погашение обязательств по бюджетным кредитам и кредитам, полученным от кредитных организаций</t>
  </si>
  <si>
    <t>14.10.2022 -  450 000,00</t>
  </si>
  <si>
    <t>13.10.2023 -  600 000,00</t>
  </si>
  <si>
    <t>3.2.</t>
  </si>
  <si>
    <t>№ 12-19 от 06.11.2019 (доп.согл.№ 4 от 07.10.2022- произведена реструктуризация 12 325 000,00)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</si>
  <si>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</si>
  <si>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</si>
  <si>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07.10.2021 -0,00</t>
  </si>
  <si>
    <t>07.10.2022 - 0,00</t>
  </si>
  <si>
    <t>29.09.2023 - 652 500,00</t>
  </si>
  <si>
    <t>30.09.2024 - 652 500,00</t>
  </si>
  <si>
    <t>30.09.2025 - 870 000,00</t>
  </si>
  <si>
    <t>3.3.</t>
  </si>
  <si>
    <t>№ 03-20 от 18.06.2020 (доп.согл.№ 3 от 07.10.2022- 10.11.2022 произведена реструктуризация 7 395 000,00)</t>
  </si>
  <si>
    <t>10.11.2022 - 0,00</t>
  </si>
  <si>
    <t>на частичное финансирование дефицита бюджета</t>
  </si>
  <si>
    <t>31.10.2023 - 391 500,00</t>
  </si>
  <si>
    <t>31.10.2024 - 391 500,00</t>
  </si>
  <si>
    <t>31.10.2025 - 522 000,00</t>
  </si>
  <si>
    <t>3.4.</t>
  </si>
  <si>
    <t>№ 05-20 от 05.10.2020  (доп.согл.№ 4 от 07.10.2022- 10.11.2022 произведена реструктуризация 24 389 900,00)</t>
  </si>
  <si>
    <t>10.11.2021 - 0,00</t>
  </si>
  <si>
    <t>31.10.2023 - 1 291 230,00</t>
  </si>
  <si>
    <t>31.10.2024 - 1 291 230,00</t>
  </si>
  <si>
    <t>31.10.2025 - 1 721 640,00</t>
  </si>
  <si>
    <t>3.5.</t>
  </si>
  <si>
    <t>№ 09-21 от 16.12.2021</t>
  </si>
  <si>
    <t>на погашение муниципальных долговых обязательств</t>
  </si>
  <si>
    <t>3.6.</t>
  </si>
  <si>
    <t>№ 04-22 от 01.12.2022</t>
  </si>
  <si>
    <t>4. Кредиты кредитных организаций:</t>
  </si>
  <si>
    <t>4.1.</t>
  </si>
  <si>
    <t>ПАО "Совкомбанк"</t>
  </si>
  <si>
    <t>№ 2-К-2021 от 11.10.2021</t>
  </si>
  <si>
    <t xml:space="preserve"> погашение муниципального долга и финансирование дефицита бюджета  ЗАТО Александровск</t>
  </si>
  <si>
    <t>4.2.</t>
  </si>
  <si>
    <t>№ 3-К-2021 от 11.10.2021</t>
  </si>
  <si>
    <t>4.3.</t>
  </si>
  <si>
    <t>ПАО "Сбербанк"</t>
  </si>
  <si>
    <t>№ 1-К-2022 от 09.12.2022</t>
  </si>
  <si>
    <t>5. Муниципальные гарантии:</t>
  </si>
  <si>
    <t>5.1.</t>
  </si>
  <si>
    <t>ВСЕГО: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</si>
</sst>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top" wrapText="1" shrinkToFit="1"/>
    </xf>
    <xf numFmtId="0" fontId="12" fillId="0" borderId="0" xfId="0" applyFont="1" applyBorder="1" applyAlignment="1">
      <alignment horizontal="left" vertical="center" wrapText="1" shrinkToFit="1"/>
    </xf>
    <xf numFmtId="0" fontId="12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top" wrapText="1" shrinkToFit="1"/>
    </xf>
    <xf numFmtId="0" fontId="4" fillId="0" borderId="12" xfId="0" applyFont="1" applyBorder="1" applyAlignment="1">
      <alignment horizontal="center" vertical="top" wrapText="1" shrinkToFit="1"/>
    </xf>
    <xf numFmtId="0" fontId="4" fillId="0" borderId="13" xfId="0" applyFont="1" applyBorder="1" applyAlignment="1">
      <alignment horizontal="center" vertical="top" wrapText="1" shrinkToFit="1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/>
    </xf>
    <xf numFmtId="14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 wrapText="1"/>
    </xf>
    <xf numFmtId="14" fontId="3" fillId="0" borderId="14" xfId="0" applyNumberFormat="1" applyFont="1" applyBorder="1" applyAlignment="1">
      <alignment horizontal="center" wrapText="1"/>
    </xf>
    <xf numFmtId="4" fontId="3" fillId="0" borderId="14" xfId="0" applyNumberFormat="1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/>
    </xf>
    <xf numFmtId="0" fontId="7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3" fontId="17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5" fillId="0" borderId="16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8" fillId="0" borderId="0" xfId="0" applyFont="1" applyAlignment="1">
      <alignment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164" fontId="3" fillId="33" borderId="16" xfId="0" applyNumberFormat="1" applyFont="1" applyFill="1" applyBorder="1" applyAlignment="1">
      <alignment horizontal="center" vertical="center"/>
    </xf>
    <xf numFmtId="164" fontId="3" fillId="33" borderId="15" xfId="0" applyNumberFormat="1" applyFont="1" applyFill="1" applyBorder="1" applyAlignment="1">
      <alignment horizontal="center" vertical="center"/>
    </xf>
    <xf numFmtId="164" fontId="3" fillId="33" borderId="14" xfId="0" applyNumberFormat="1" applyFont="1" applyFill="1" applyBorder="1" applyAlignment="1">
      <alignment horizontal="center" vertical="center"/>
    </xf>
    <xf numFmtId="164" fontId="3" fillId="33" borderId="16" xfId="0" applyNumberFormat="1" applyFont="1" applyFill="1" applyBorder="1" applyAlignment="1">
      <alignment horizontal="justify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4" fontId="3" fillId="33" borderId="16" xfId="0" applyNumberFormat="1" applyFont="1" applyFill="1" applyBorder="1" applyAlignment="1">
      <alignment horizontal="center" vertical="center"/>
    </xf>
    <xf numFmtId="14" fontId="3" fillId="33" borderId="15" xfId="0" applyNumberFormat="1" applyFont="1" applyFill="1" applyBorder="1" applyAlignment="1">
      <alignment horizontal="center" vertical="center"/>
    </xf>
    <xf numFmtId="14" fontId="3" fillId="33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14" fontId="3" fillId="0" borderId="23" xfId="0" applyNumberFormat="1" applyFont="1" applyFill="1" applyBorder="1" applyAlignment="1">
      <alignment horizontal="center" vertical="center" wrapText="1"/>
    </xf>
    <xf numFmtId="14" fontId="3" fillId="0" borderId="24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 shrinkToFit="1"/>
    </xf>
    <xf numFmtId="0" fontId="0" fillId="0" borderId="14" xfId="0" applyFont="1" applyBorder="1" applyAlignment="1">
      <alignment vertical="top" wrapText="1" shrinkToFit="1"/>
    </xf>
    <xf numFmtId="0" fontId="4" fillId="0" borderId="16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vertical="top" wrapText="1" shrinkToFit="1"/>
    </xf>
    <xf numFmtId="0" fontId="0" fillId="0" borderId="14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pane ySplit="7" topLeftCell="A39" activePane="bottomLeft" state="frozen"/>
      <selection pane="topLeft" activeCell="L22" sqref="L22"/>
      <selection pane="bottomLeft" activeCell="A47" sqref="A47:IV48"/>
    </sheetView>
  </sheetViews>
  <sheetFormatPr defaultColWidth="9.00390625" defaultRowHeight="12.75"/>
  <cols>
    <col min="1" max="1" width="5.625" style="0" customWidth="1"/>
    <col min="2" max="2" width="21.87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5.25390625" style="0" customWidth="1"/>
    <col min="14" max="14" width="13.00390625" style="0" customWidth="1"/>
    <col min="15" max="15" width="10.125" style="0" customWidth="1"/>
    <col min="16" max="16" width="26.7539062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2.75">
      <c r="H1" s="1"/>
      <c r="O1" s="143" t="s">
        <v>0</v>
      </c>
      <c r="P1" s="143"/>
      <c r="Q1" s="143"/>
    </row>
    <row r="2" spans="15:17" ht="12.75">
      <c r="O2" s="143" t="s">
        <v>1</v>
      </c>
      <c r="P2" s="143"/>
      <c r="Q2" s="143"/>
    </row>
    <row r="3" spans="15:17" ht="12.75">
      <c r="O3" s="143" t="s">
        <v>2</v>
      </c>
      <c r="P3" s="143"/>
      <c r="Q3" s="143"/>
    </row>
    <row r="4" spans="1:20" ht="15.75" customHeight="1">
      <c r="A4" s="2"/>
      <c r="B4" s="3" t="s">
        <v>3</v>
      </c>
      <c r="C4" s="3"/>
      <c r="D4" s="3"/>
      <c r="E4" s="3"/>
      <c r="F4" s="3"/>
      <c r="G4" s="4"/>
      <c r="H4" s="4"/>
      <c r="I4" s="4"/>
      <c r="J4" s="5" t="s">
        <v>4</v>
      </c>
      <c r="K4" s="5"/>
      <c r="L4" s="6"/>
      <c r="M4" s="6"/>
      <c r="N4" s="6"/>
      <c r="O4" s="6"/>
      <c r="P4" s="6"/>
      <c r="Q4" s="2"/>
      <c r="R4" s="2"/>
      <c r="S4" s="2"/>
      <c r="T4" s="2"/>
    </row>
    <row r="5" spans="1:20" ht="16.5" customHeight="1">
      <c r="A5" s="2"/>
      <c r="B5" s="7"/>
      <c r="C5" s="8"/>
      <c r="D5" s="8"/>
      <c r="E5" s="9"/>
      <c r="F5" s="9"/>
      <c r="G5" s="10" t="s">
        <v>5</v>
      </c>
      <c r="H5" s="11"/>
      <c r="I5" s="11"/>
      <c r="J5" s="11"/>
      <c r="K5" s="11"/>
      <c r="L5" s="11"/>
      <c r="Q5" s="2"/>
      <c r="R5" s="2"/>
      <c r="S5" s="2"/>
      <c r="T5" s="2"/>
    </row>
    <row r="6" spans="1:23" ht="51.75" customHeight="1">
      <c r="A6" s="144" t="s">
        <v>6</v>
      </c>
      <c r="B6" s="145" t="s">
        <v>7</v>
      </c>
      <c r="C6" s="140" t="s">
        <v>8</v>
      </c>
      <c r="D6" s="140" t="s">
        <v>9</v>
      </c>
      <c r="E6" s="138" t="s">
        <v>10</v>
      </c>
      <c r="F6" s="138" t="s">
        <v>11</v>
      </c>
      <c r="G6" s="147" t="s">
        <v>12</v>
      </c>
      <c r="H6" s="147"/>
      <c r="I6" s="136" t="s">
        <v>13</v>
      </c>
      <c r="J6" s="137"/>
      <c r="K6" s="136" t="s">
        <v>14</v>
      </c>
      <c r="L6" s="137"/>
      <c r="M6" s="136" t="s">
        <v>15</v>
      </c>
      <c r="N6" s="137"/>
      <c r="O6" s="138" t="s">
        <v>16</v>
      </c>
      <c r="P6" s="140" t="s">
        <v>17</v>
      </c>
      <c r="Q6" s="140" t="s">
        <v>18</v>
      </c>
      <c r="R6" s="13"/>
      <c r="S6" s="13"/>
      <c r="T6" s="13"/>
      <c r="U6" s="14"/>
      <c r="V6" s="14"/>
      <c r="W6" s="15"/>
    </row>
    <row r="7" spans="1:23" ht="14.25" customHeight="1">
      <c r="A7" s="141"/>
      <c r="B7" s="146"/>
      <c r="C7" s="141"/>
      <c r="D7" s="141"/>
      <c r="E7" s="139"/>
      <c r="F7" s="139"/>
      <c r="G7" s="16" t="s">
        <v>19</v>
      </c>
      <c r="H7" s="16" t="s">
        <v>20</v>
      </c>
      <c r="I7" s="17" t="s">
        <v>21</v>
      </c>
      <c r="J7" s="12" t="s">
        <v>22</v>
      </c>
      <c r="K7" s="17" t="s">
        <v>21</v>
      </c>
      <c r="L7" s="12" t="s">
        <v>22</v>
      </c>
      <c r="M7" s="12" t="s">
        <v>21</v>
      </c>
      <c r="N7" s="18" t="s">
        <v>22</v>
      </c>
      <c r="O7" s="139"/>
      <c r="P7" s="141"/>
      <c r="Q7" s="142"/>
      <c r="R7" s="19"/>
      <c r="S7" s="19"/>
      <c r="T7" s="19"/>
      <c r="U7" s="15"/>
      <c r="V7" s="15"/>
      <c r="W7" s="15"/>
    </row>
    <row r="8" spans="1:23" ht="12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  <c r="P8" s="20">
        <v>16</v>
      </c>
      <c r="Q8" s="21">
        <v>17</v>
      </c>
      <c r="R8" s="2"/>
      <c r="S8" s="19"/>
      <c r="T8" s="19"/>
      <c r="U8" s="15"/>
      <c r="V8" s="15"/>
      <c r="W8" s="15"/>
    </row>
    <row r="9" spans="1:20" s="15" customFormat="1" ht="17.25" customHeight="1">
      <c r="A9" s="123" t="s">
        <v>23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9"/>
      <c r="S9" s="19"/>
      <c r="T9" s="19"/>
    </row>
    <row r="10" spans="1:20" s="15" customFormat="1" ht="14.25" customHeight="1">
      <c r="A10" s="22" t="s">
        <v>24</v>
      </c>
      <c r="B10" s="22"/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4">
        <v>0</v>
      </c>
      <c r="R10" s="19"/>
      <c r="S10" s="19"/>
      <c r="T10" s="19"/>
    </row>
    <row r="11" spans="1:20" s="15" customFormat="1" ht="15" customHeight="1">
      <c r="A11" s="22"/>
      <c r="B11" s="25" t="s">
        <v>25</v>
      </c>
      <c r="C11" s="22" t="s">
        <v>26</v>
      </c>
      <c r="D11" s="22"/>
      <c r="E11" s="22" t="s">
        <v>26</v>
      </c>
      <c r="F11" s="22" t="s">
        <v>26</v>
      </c>
      <c r="G11" s="22"/>
      <c r="H11" s="22"/>
      <c r="I11" s="22"/>
      <c r="J11" s="22"/>
      <c r="K11" s="22"/>
      <c r="L11" s="22"/>
      <c r="M11" s="22"/>
      <c r="N11" s="22"/>
      <c r="O11" s="22"/>
      <c r="P11" s="22" t="s">
        <v>26</v>
      </c>
      <c r="Q11" s="22" t="s">
        <v>26</v>
      </c>
      <c r="R11" s="19"/>
      <c r="S11" s="19"/>
      <c r="T11" s="19"/>
    </row>
    <row r="12" spans="1:20" ht="17.25" customHeight="1">
      <c r="A12" s="72" t="s">
        <v>27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4"/>
      <c r="R12" s="2"/>
      <c r="S12" s="2"/>
      <c r="T12" s="2"/>
    </row>
    <row r="13" spans="1:20" ht="17.25" customHeight="1">
      <c r="A13" s="26" t="s">
        <v>28</v>
      </c>
      <c r="B13" s="25"/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4">
        <v>0</v>
      </c>
      <c r="R13" s="2"/>
      <c r="S13" s="2"/>
      <c r="T13" s="2"/>
    </row>
    <row r="14" spans="1:20" ht="15" customHeight="1">
      <c r="A14" s="26"/>
      <c r="B14" s="25" t="s">
        <v>25</v>
      </c>
      <c r="C14" s="22" t="s">
        <v>26</v>
      </c>
      <c r="D14" s="22"/>
      <c r="E14" s="22" t="s">
        <v>26</v>
      </c>
      <c r="F14" s="22" t="s">
        <v>26</v>
      </c>
      <c r="G14" s="22"/>
      <c r="H14" s="22"/>
      <c r="I14" s="22"/>
      <c r="J14" s="22"/>
      <c r="K14" s="22"/>
      <c r="L14" s="22"/>
      <c r="M14" s="22"/>
      <c r="N14" s="22"/>
      <c r="O14" s="22"/>
      <c r="P14" s="22" t="s">
        <v>26</v>
      </c>
      <c r="Q14" s="22" t="s">
        <v>26</v>
      </c>
      <c r="R14" s="2"/>
      <c r="S14" s="2"/>
      <c r="T14" s="2"/>
    </row>
    <row r="15" spans="1:20" ht="18" customHeight="1">
      <c r="A15" s="72" t="s">
        <v>29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6"/>
      <c r="R15" s="2"/>
      <c r="S15" s="2"/>
      <c r="T15" s="2"/>
    </row>
    <row r="16" spans="1:20" ht="21.75" customHeight="1">
      <c r="A16" s="127" t="s">
        <v>30</v>
      </c>
      <c r="B16" s="90" t="s">
        <v>31</v>
      </c>
      <c r="C16" s="130" t="s">
        <v>32</v>
      </c>
      <c r="D16" s="75">
        <v>30000000</v>
      </c>
      <c r="E16" s="96">
        <v>0.1</v>
      </c>
      <c r="F16" s="27" t="s">
        <v>33</v>
      </c>
      <c r="G16" s="133">
        <v>43067</v>
      </c>
      <c r="H16" s="75">
        <v>30000000</v>
      </c>
      <c r="I16" s="120"/>
      <c r="J16" s="102">
        <v>953.84</v>
      </c>
      <c r="K16" s="120">
        <f>28500000+450000+450000</f>
        <v>29400000</v>
      </c>
      <c r="L16" s="75">
        <f>2794.52+30000+30000+24918.03+254.1+1402.6+953.84</f>
        <v>90323.09</v>
      </c>
      <c r="M16" s="66">
        <f>H16-K16</f>
        <v>600000</v>
      </c>
      <c r="N16" s="87"/>
      <c r="O16" s="114"/>
      <c r="P16" s="108" t="s">
        <v>34</v>
      </c>
      <c r="Q16" s="117">
        <v>45212</v>
      </c>
      <c r="R16" s="2"/>
      <c r="S16" s="2"/>
      <c r="T16" s="2"/>
    </row>
    <row r="17" spans="1:20" ht="19.5" customHeight="1">
      <c r="A17" s="128"/>
      <c r="B17" s="91"/>
      <c r="C17" s="131"/>
      <c r="D17" s="76"/>
      <c r="E17" s="97"/>
      <c r="F17" s="27" t="s">
        <v>35</v>
      </c>
      <c r="G17" s="134"/>
      <c r="H17" s="76"/>
      <c r="I17" s="121"/>
      <c r="J17" s="103"/>
      <c r="K17" s="121"/>
      <c r="L17" s="76"/>
      <c r="M17" s="67"/>
      <c r="N17" s="88"/>
      <c r="O17" s="115"/>
      <c r="P17" s="109"/>
      <c r="Q17" s="118"/>
      <c r="R17" s="2"/>
      <c r="S17" s="2"/>
      <c r="T17" s="2"/>
    </row>
    <row r="18" spans="1:20" ht="18" customHeight="1">
      <c r="A18" s="129"/>
      <c r="B18" s="92"/>
      <c r="C18" s="132"/>
      <c r="D18" s="77"/>
      <c r="E18" s="98"/>
      <c r="F18" s="27" t="s">
        <v>36</v>
      </c>
      <c r="G18" s="135"/>
      <c r="H18" s="77"/>
      <c r="I18" s="122"/>
      <c r="J18" s="104"/>
      <c r="K18" s="122"/>
      <c r="L18" s="77"/>
      <c r="M18" s="68"/>
      <c r="N18" s="89"/>
      <c r="O18" s="116"/>
      <c r="P18" s="110"/>
      <c r="Q18" s="119"/>
      <c r="R18" s="2"/>
      <c r="S18" s="2"/>
      <c r="T18" s="2"/>
    </row>
    <row r="19" spans="1:20" ht="18.75" customHeight="1">
      <c r="A19" s="87" t="s">
        <v>37</v>
      </c>
      <c r="B19" s="90" t="s">
        <v>31</v>
      </c>
      <c r="C19" s="90" t="s">
        <v>38</v>
      </c>
      <c r="D19" s="93">
        <v>21750000</v>
      </c>
      <c r="E19" s="93">
        <v>0.1</v>
      </c>
      <c r="F19" s="27" t="s">
        <v>39</v>
      </c>
      <c r="G19" s="99">
        <v>43776</v>
      </c>
      <c r="H19" s="66">
        <v>21750000</v>
      </c>
      <c r="I19" s="93"/>
      <c r="J19" s="78">
        <v>506.51</v>
      </c>
      <c r="K19" s="93">
        <f>7250000+12325000</f>
        <v>19575000</v>
      </c>
      <c r="L19" s="66">
        <f>3277.4+20066.26+14500+11123.29+506.51</f>
        <v>49473.46000000001</v>
      </c>
      <c r="M19" s="66">
        <f>H19-K19</f>
        <v>2175000</v>
      </c>
      <c r="N19" s="111"/>
      <c r="O19" s="105"/>
      <c r="P19" s="108" t="s">
        <v>40</v>
      </c>
      <c r="Q19" s="69">
        <v>45930</v>
      </c>
      <c r="R19" s="2"/>
      <c r="S19" s="2"/>
      <c r="T19" s="2"/>
    </row>
    <row r="20" spans="1:20" ht="21" customHeight="1">
      <c r="A20" s="88"/>
      <c r="B20" s="91"/>
      <c r="C20" s="91"/>
      <c r="D20" s="94"/>
      <c r="E20" s="94"/>
      <c r="F20" s="27" t="s">
        <v>41</v>
      </c>
      <c r="G20" s="100"/>
      <c r="H20" s="67"/>
      <c r="I20" s="94"/>
      <c r="J20" s="79"/>
      <c r="K20" s="94"/>
      <c r="L20" s="67"/>
      <c r="M20" s="67"/>
      <c r="N20" s="112"/>
      <c r="O20" s="106"/>
      <c r="P20" s="109"/>
      <c r="Q20" s="70"/>
      <c r="R20" s="2"/>
      <c r="S20" s="2"/>
      <c r="T20" s="2"/>
    </row>
    <row r="21" spans="1:20" ht="25.5" customHeight="1">
      <c r="A21" s="88"/>
      <c r="B21" s="91"/>
      <c r="C21" s="91"/>
      <c r="D21" s="94"/>
      <c r="E21" s="94"/>
      <c r="F21" s="27" t="s">
        <v>42</v>
      </c>
      <c r="G21" s="100"/>
      <c r="H21" s="67"/>
      <c r="I21" s="94"/>
      <c r="J21" s="79"/>
      <c r="K21" s="94"/>
      <c r="L21" s="67"/>
      <c r="M21" s="67"/>
      <c r="N21" s="112"/>
      <c r="O21" s="106"/>
      <c r="P21" s="109"/>
      <c r="Q21" s="70"/>
      <c r="R21" s="2"/>
      <c r="S21" s="2"/>
      <c r="T21" s="2"/>
    </row>
    <row r="22" spans="1:20" ht="25.5" customHeight="1">
      <c r="A22" s="88"/>
      <c r="B22" s="91"/>
      <c r="C22" s="91"/>
      <c r="D22" s="94"/>
      <c r="E22" s="94"/>
      <c r="F22" s="27" t="s">
        <v>43</v>
      </c>
      <c r="G22" s="100"/>
      <c r="H22" s="67"/>
      <c r="I22" s="94"/>
      <c r="J22" s="79"/>
      <c r="K22" s="94"/>
      <c r="L22" s="67"/>
      <c r="M22" s="67"/>
      <c r="N22" s="112"/>
      <c r="O22" s="106"/>
      <c r="P22" s="109"/>
      <c r="Q22" s="70"/>
      <c r="R22" s="2"/>
      <c r="S22" s="2"/>
      <c r="T22" s="2"/>
    </row>
    <row r="23" spans="1:20" ht="25.5" customHeight="1">
      <c r="A23" s="88"/>
      <c r="B23" s="91"/>
      <c r="C23" s="91"/>
      <c r="D23" s="94"/>
      <c r="E23" s="94"/>
      <c r="F23" s="27" t="s">
        <v>44</v>
      </c>
      <c r="G23" s="100"/>
      <c r="H23" s="67"/>
      <c r="I23" s="94"/>
      <c r="J23" s="79"/>
      <c r="K23" s="94"/>
      <c r="L23" s="67"/>
      <c r="M23" s="67"/>
      <c r="N23" s="112"/>
      <c r="O23" s="106"/>
      <c r="P23" s="109"/>
      <c r="Q23" s="70"/>
      <c r="R23" s="2"/>
      <c r="S23" s="2"/>
      <c r="T23" s="2"/>
    </row>
    <row r="24" spans="1:20" ht="21.75" customHeight="1">
      <c r="A24" s="89"/>
      <c r="B24" s="92"/>
      <c r="C24" s="92"/>
      <c r="D24" s="95"/>
      <c r="E24" s="95"/>
      <c r="F24" s="27" t="s">
        <v>45</v>
      </c>
      <c r="G24" s="101"/>
      <c r="H24" s="68"/>
      <c r="I24" s="95"/>
      <c r="J24" s="80"/>
      <c r="K24" s="95"/>
      <c r="L24" s="68"/>
      <c r="M24" s="68"/>
      <c r="N24" s="113"/>
      <c r="O24" s="107"/>
      <c r="P24" s="110"/>
      <c r="Q24" s="71"/>
      <c r="R24" s="2"/>
      <c r="S24" s="2"/>
      <c r="T24" s="2"/>
    </row>
    <row r="25" spans="1:20" ht="21.75" customHeight="1">
      <c r="A25" s="87" t="s">
        <v>46</v>
      </c>
      <c r="B25" s="90" t="s">
        <v>31</v>
      </c>
      <c r="C25" s="90" t="s">
        <v>47</v>
      </c>
      <c r="D25" s="66">
        <v>8700000</v>
      </c>
      <c r="E25" s="96">
        <v>0.1</v>
      </c>
      <c r="F25" s="27" t="s">
        <v>48</v>
      </c>
      <c r="G25" s="99">
        <v>44008</v>
      </c>
      <c r="H25" s="66">
        <v>8700000</v>
      </c>
      <c r="I25" s="102"/>
      <c r="J25" s="78">
        <v>182.34</v>
      </c>
      <c r="K25" s="78">
        <f>7395000</f>
        <v>7395000</v>
      </c>
      <c r="L25" s="78">
        <f>4492.62+8700+7484.38+182.34</f>
        <v>20859.34</v>
      </c>
      <c r="M25" s="78">
        <f>H25-K25</f>
        <v>1305000</v>
      </c>
      <c r="N25" s="78"/>
      <c r="O25" s="78"/>
      <c r="P25" s="81" t="s">
        <v>49</v>
      </c>
      <c r="Q25" s="84">
        <v>45961</v>
      </c>
      <c r="R25" s="2"/>
      <c r="S25" s="2"/>
      <c r="T25" s="2"/>
    </row>
    <row r="26" spans="1:20" ht="21.75" customHeight="1">
      <c r="A26" s="88"/>
      <c r="B26" s="91"/>
      <c r="C26" s="91"/>
      <c r="D26" s="67"/>
      <c r="E26" s="97"/>
      <c r="F26" s="27" t="s">
        <v>50</v>
      </c>
      <c r="G26" s="100"/>
      <c r="H26" s="67"/>
      <c r="I26" s="103"/>
      <c r="J26" s="79"/>
      <c r="K26" s="79"/>
      <c r="L26" s="79"/>
      <c r="M26" s="79"/>
      <c r="N26" s="79"/>
      <c r="O26" s="79"/>
      <c r="P26" s="82"/>
      <c r="Q26" s="85"/>
      <c r="R26" s="2"/>
      <c r="S26" s="2"/>
      <c r="T26" s="2"/>
    </row>
    <row r="27" spans="1:20" ht="21.75" customHeight="1">
      <c r="A27" s="88"/>
      <c r="B27" s="91"/>
      <c r="C27" s="91"/>
      <c r="D27" s="67"/>
      <c r="E27" s="97"/>
      <c r="F27" s="27" t="s">
        <v>51</v>
      </c>
      <c r="G27" s="100"/>
      <c r="H27" s="67"/>
      <c r="I27" s="103"/>
      <c r="J27" s="79"/>
      <c r="K27" s="79"/>
      <c r="L27" s="79"/>
      <c r="M27" s="79"/>
      <c r="N27" s="79"/>
      <c r="O27" s="79"/>
      <c r="P27" s="82"/>
      <c r="Q27" s="85"/>
      <c r="R27" s="2"/>
      <c r="S27" s="2"/>
      <c r="T27" s="2"/>
    </row>
    <row r="28" spans="1:20" ht="21" customHeight="1">
      <c r="A28" s="89"/>
      <c r="B28" s="92"/>
      <c r="C28" s="92"/>
      <c r="D28" s="68"/>
      <c r="E28" s="98"/>
      <c r="F28" s="27" t="s">
        <v>52</v>
      </c>
      <c r="G28" s="101"/>
      <c r="H28" s="68"/>
      <c r="I28" s="104"/>
      <c r="J28" s="80"/>
      <c r="K28" s="80"/>
      <c r="L28" s="80"/>
      <c r="M28" s="80"/>
      <c r="N28" s="80"/>
      <c r="O28" s="80"/>
      <c r="P28" s="83"/>
      <c r="Q28" s="86">
        <v>44875</v>
      </c>
      <c r="R28" s="2"/>
      <c r="S28" s="2"/>
      <c r="T28" s="2"/>
    </row>
    <row r="29" spans="1:20" ht="24" customHeight="1">
      <c r="A29" s="87" t="s">
        <v>53</v>
      </c>
      <c r="B29" s="90" t="s">
        <v>31</v>
      </c>
      <c r="C29" s="90" t="s">
        <v>54</v>
      </c>
      <c r="D29" s="93">
        <v>28694000</v>
      </c>
      <c r="E29" s="96">
        <v>0.1</v>
      </c>
      <c r="F29" s="27" t="s">
        <v>55</v>
      </c>
      <c r="G29" s="99">
        <v>44110</v>
      </c>
      <c r="H29" s="66">
        <v>28694000</v>
      </c>
      <c r="I29" s="75"/>
      <c r="J29" s="66">
        <f>601.39</f>
        <v>601.39</v>
      </c>
      <c r="K29" s="66">
        <v>24389900</v>
      </c>
      <c r="L29" s="66">
        <f>6820.7+28694+24684.7+601.39</f>
        <v>60800.78999999999</v>
      </c>
      <c r="M29" s="66">
        <f>H29-K29</f>
        <v>4304100</v>
      </c>
      <c r="N29" s="66"/>
      <c r="O29" s="66"/>
      <c r="P29" s="66" t="s">
        <v>49</v>
      </c>
      <c r="Q29" s="69">
        <v>45961</v>
      </c>
      <c r="R29" s="2"/>
      <c r="S29" s="2"/>
      <c r="T29" s="2"/>
    </row>
    <row r="30" spans="1:20" ht="21.75" customHeight="1">
      <c r="A30" s="88"/>
      <c r="B30" s="91"/>
      <c r="C30" s="91"/>
      <c r="D30" s="94"/>
      <c r="E30" s="97"/>
      <c r="F30" s="27" t="s">
        <v>48</v>
      </c>
      <c r="G30" s="100"/>
      <c r="H30" s="67"/>
      <c r="I30" s="76"/>
      <c r="J30" s="67"/>
      <c r="K30" s="67"/>
      <c r="L30" s="67"/>
      <c r="M30" s="67"/>
      <c r="N30" s="67"/>
      <c r="O30" s="67"/>
      <c r="P30" s="67"/>
      <c r="Q30" s="70"/>
      <c r="R30" s="2"/>
      <c r="S30" s="2"/>
      <c r="T30" s="2"/>
    </row>
    <row r="31" spans="1:20" ht="21" customHeight="1">
      <c r="A31" s="88"/>
      <c r="B31" s="91"/>
      <c r="C31" s="91"/>
      <c r="D31" s="94"/>
      <c r="E31" s="97"/>
      <c r="F31" s="27" t="s">
        <v>56</v>
      </c>
      <c r="G31" s="100"/>
      <c r="H31" s="67"/>
      <c r="I31" s="76"/>
      <c r="J31" s="67"/>
      <c r="K31" s="67"/>
      <c r="L31" s="67"/>
      <c r="M31" s="67"/>
      <c r="N31" s="67"/>
      <c r="O31" s="67"/>
      <c r="P31" s="67"/>
      <c r="Q31" s="70"/>
      <c r="R31" s="2"/>
      <c r="S31" s="2"/>
      <c r="T31" s="2"/>
    </row>
    <row r="32" spans="1:20" ht="24.75" customHeight="1">
      <c r="A32" s="88"/>
      <c r="B32" s="91"/>
      <c r="C32" s="91"/>
      <c r="D32" s="94"/>
      <c r="E32" s="97"/>
      <c r="F32" s="27" t="s">
        <v>57</v>
      </c>
      <c r="G32" s="100"/>
      <c r="H32" s="67"/>
      <c r="I32" s="76"/>
      <c r="J32" s="67"/>
      <c r="K32" s="67"/>
      <c r="L32" s="67"/>
      <c r="M32" s="67"/>
      <c r="N32" s="67"/>
      <c r="O32" s="67"/>
      <c r="P32" s="67"/>
      <c r="Q32" s="70"/>
      <c r="R32" s="2"/>
      <c r="S32" s="2"/>
      <c r="T32" s="2"/>
    </row>
    <row r="33" spans="1:20" ht="26.25" customHeight="1">
      <c r="A33" s="89"/>
      <c r="B33" s="92"/>
      <c r="C33" s="92"/>
      <c r="D33" s="95"/>
      <c r="E33" s="98"/>
      <c r="F33" s="27" t="s">
        <v>58</v>
      </c>
      <c r="G33" s="101"/>
      <c r="H33" s="68"/>
      <c r="I33" s="77"/>
      <c r="J33" s="68"/>
      <c r="K33" s="68"/>
      <c r="L33" s="68"/>
      <c r="M33" s="68"/>
      <c r="N33" s="68"/>
      <c r="O33" s="68"/>
      <c r="P33" s="68"/>
      <c r="Q33" s="71"/>
      <c r="R33" s="2"/>
      <c r="S33" s="2"/>
      <c r="T33" s="2"/>
    </row>
    <row r="34" spans="1:20" ht="46.5" customHeight="1">
      <c r="A34" s="30" t="s">
        <v>59</v>
      </c>
      <c r="B34" s="34" t="s">
        <v>31</v>
      </c>
      <c r="C34" s="35" t="s">
        <v>60</v>
      </c>
      <c r="D34" s="32">
        <v>50000000</v>
      </c>
      <c r="E34" s="36">
        <v>0.1</v>
      </c>
      <c r="F34" s="27">
        <v>45250</v>
      </c>
      <c r="G34" s="37">
        <v>44546</v>
      </c>
      <c r="H34" s="38">
        <v>50000000</v>
      </c>
      <c r="I34" s="38"/>
      <c r="J34" s="38">
        <v>50000</v>
      </c>
      <c r="K34" s="38"/>
      <c r="L34" s="38">
        <f>2191.78+50000</f>
        <v>52191.78</v>
      </c>
      <c r="M34" s="38">
        <v>50000000</v>
      </c>
      <c r="N34" s="29"/>
      <c r="O34" s="29"/>
      <c r="P34" s="29" t="s">
        <v>61</v>
      </c>
      <c r="Q34" s="39">
        <v>45250</v>
      </c>
      <c r="R34" s="2"/>
      <c r="S34" s="2"/>
      <c r="T34" s="2"/>
    </row>
    <row r="35" spans="1:20" ht="46.5" customHeight="1">
      <c r="A35" s="30" t="s">
        <v>62</v>
      </c>
      <c r="B35" s="34" t="s">
        <v>31</v>
      </c>
      <c r="C35" s="35" t="s">
        <v>63</v>
      </c>
      <c r="D35" s="32">
        <v>44000000</v>
      </c>
      <c r="E35" s="36">
        <v>0.1</v>
      </c>
      <c r="F35" s="27">
        <v>45637</v>
      </c>
      <c r="G35" s="37">
        <v>44897</v>
      </c>
      <c r="H35" s="38">
        <v>44000000</v>
      </c>
      <c r="I35" s="38"/>
      <c r="J35" s="38">
        <v>3616.44</v>
      </c>
      <c r="K35" s="38"/>
      <c r="L35" s="38">
        <f>3616.44</f>
        <v>3616.44</v>
      </c>
      <c r="M35" s="38">
        <v>44000000</v>
      </c>
      <c r="N35" s="29"/>
      <c r="O35" s="29"/>
      <c r="P35" s="29" t="s">
        <v>49</v>
      </c>
      <c r="Q35" s="31">
        <v>45637</v>
      </c>
      <c r="R35" s="2"/>
      <c r="S35" s="2"/>
      <c r="T35" s="2"/>
    </row>
    <row r="36" spans="1:20" ht="13.5" customHeight="1">
      <c r="A36" s="26"/>
      <c r="B36" s="25" t="s">
        <v>25</v>
      </c>
      <c r="C36" s="28"/>
      <c r="D36" s="40">
        <f>SUM(D16:D35)</f>
        <v>183144000</v>
      </c>
      <c r="E36" s="22" t="s">
        <v>26</v>
      </c>
      <c r="F36" s="22" t="s">
        <v>26</v>
      </c>
      <c r="G36" s="22"/>
      <c r="H36" s="40">
        <f aca="true" t="shared" si="0" ref="H36:M36">SUM(H16:H35)</f>
        <v>183144000</v>
      </c>
      <c r="I36" s="40">
        <f t="shared" si="0"/>
        <v>0</v>
      </c>
      <c r="J36" s="40">
        <f t="shared" si="0"/>
        <v>55860.520000000004</v>
      </c>
      <c r="K36" s="40">
        <f t="shared" si="0"/>
        <v>80759900</v>
      </c>
      <c r="L36" s="40">
        <f t="shared" si="0"/>
        <v>277264.89999999997</v>
      </c>
      <c r="M36" s="40">
        <f t="shared" si="0"/>
        <v>102384100</v>
      </c>
      <c r="N36" s="23"/>
      <c r="O36" s="41"/>
      <c r="P36" s="22" t="s">
        <v>26</v>
      </c>
      <c r="Q36" s="22" t="s">
        <v>26</v>
      </c>
      <c r="R36" s="2"/>
      <c r="S36" s="2"/>
      <c r="T36" s="2"/>
    </row>
    <row r="37" spans="1:20" ht="17.25" customHeight="1">
      <c r="A37" s="72" t="s">
        <v>64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4"/>
      <c r="R37" s="2"/>
      <c r="S37" s="2"/>
      <c r="T37" s="2"/>
    </row>
    <row r="38" spans="1:20" ht="42.75" customHeight="1">
      <c r="A38" s="28" t="s">
        <v>65</v>
      </c>
      <c r="B38" s="28" t="s">
        <v>66</v>
      </c>
      <c r="C38" s="42" t="s">
        <v>67</v>
      </c>
      <c r="D38" s="42">
        <v>93947000</v>
      </c>
      <c r="E38" s="43">
        <v>8.644499999</v>
      </c>
      <c r="F38" s="33">
        <v>45291</v>
      </c>
      <c r="G38" s="44">
        <v>44531</v>
      </c>
      <c r="H38" s="45">
        <v>93947000</v>
      </c>
      <c r="I38" s="45">
        <f>68947000</f>
        <v>68947000</v>
      </c>
      <c r="J38" s="45">
        <v>653040.34</v>
      </c>
      <c r="K38" s="42">
        <f>5000000+68947000</f>
        <v>73947000</v>
      </c>
      <c r="L38" s="45">
        <f>667499.87-1184.18+653040.34+589842.89+653040.34+631974.53+653040.34+631974.53+653040.34+653040.34+631974.53+653040.34+631974.53+653040.34</f>
        <v>8355339.08</v>
      </c>
      <c r="M38" s="42">
        <f>H38-K38</f>
        <v>20000000</v>
      </c>
      <c r="N38" s="42"/>
      <c r="O38" s="42"/>
      <c r="P38" s="46" t="s">
        <v>68</v>
      </c>
      <c r="Q38" s="33">
        <v>45291</v>
      </c>
      <c r="R38" s="2"/>
      <c r="S38" s="2"/>
      <c r="T38" s="2"/>
    </row>
    <row r="39" spans="1:20" ht="42.75" customHeight="1">
      <c r="A39" s="28" t="s">
        <v>69</v>
      </c>
      <c r="B39" s="28" t="s">
        <v>66</v>
      </c>
      <c r="C39" s="42" t="s">
        <v>70</v>
      </c>
      <c r="D39" s="42">
        <v>90000000</v>
      </c>
      <c r="E39" s="43">
        <v>8.6445</v>
      </c>
      <c r="F39" s="33">
        <v>45291</v>
      </c>
      <c r="G39" s="44">
        <v>44531</v>
      </c>
      <c r="H39" s="45">
        <v>90000000</v>
      </c>
      <c r="I39" s="45"/>
      <c r="J39" s="45">
        <v>660771.37</v>
      </c>
      <c r="K39" s="42"/>
      <c r="L39" s="45">
        <f>639456.16+660771.37+596825.75+660771.37+639456.16+660771.37+639456.16+660771.37+660771.37+639456.16+660771.37+639456.16+660771.37</f>
        <v>8419506.14</v>
      </c>
      <c r="M39" s="42">
        <f>H39</f>
        <v>90000000</v>
      </c>
      <c r="N39" s="42"/>
      <c r="O39" s="42"/>
      <c r="P39" s="46" t="s">
        <v>68</v>
      </c>
      <c r="Q39" s="33">
        <v>45291</v>
      </c>
      <c r="R39" s="2"/>
      <c r="S39" s="2"/>
      <c r="T39" s="2"/>
    </row>
    <row r="40" spans="1:20" ht="46.5" customHeight="1">
      <c r="A40" s="28" t="s">
        <v>71</v>
      </c>
      <c r="B40" s="28" t="s">
        <v>72</v>
      </c>
      <c r="C40" s="42" t="s">
        <v>73</v>
      </c>
      <c r="D40" s="42">
        <v>44559900</v>
      </c>
      <c r="E40" s="43">
        <v>12.5</v>
      </c>
      <c r="F40" s="33">
        <v>45657</v>
      </c>
      <c r="G40" s="44">
        <v>44916</v>
      </c>
      <c r="H40" s="45">
        <v>44559900</v>
      </c>
      <c r="I40" s="45"/>
      <c r="J40" s="45">
        <v>152602.4</v>
      </c>
      <c r="K40" s="42"/>
      <c r="L40" s="45">
        <v>152602.4</v>
      </c>
      <c r="M40" s="42">
        <f>H40</f>
        <v>44559900</v>
      </c>
      <c r="N40" s="42"/>
      <c r="O40" s="42"/>
      <c r="P40" s="46" t="s">
        <v>68</v>
      </c>
      <c r="Q40" s="33">
        <v>45657</v>
      </c>
      <c r="R40" s="2"/>
      <c r="S40" s="2"/>
      <c r="T40" s="2"/>
    </row>
    <row r="41" spans="1:20" ht="17.25" customHeight="1">
      <c r="A41" s="26"/>
      <c r="B41" s="25" t="s">
        <v>25</v>
      </c>
      <c r="C41" s="22" t="s">
        <v>26</v>
      </c>
      <c r="D41" s="47">
        <f>SUM(D38:D40)</f>
        <v>228506900</v>
      </c>
      <c r="E41" s="22" t="s">
        <v>26</v>
      </c>
      <c r="F41" s="22" t="s">
        <v>26</v>
      </c>
      <c r="G41" s="22"/>
      <c r="H41" s="47">
        <f aca="true" t="shared" si="1" ref="H41:M41">SUM(H38:H40)</f>
        <v>228506900</v>
      </c>
      <c r="I41" s="47">
        <f t="shared" si="1"/>
        <v>68947000</v>
      </c>
      <c r="J41" s="47">
        <f t="shared" si="1"/>
        <v>1466414.1099999999</v>
      </c>
      <c r="K41" s="47">
        <f t="shared" si="1"/>
        <v>73947000</v>
      </c>
      <c r="L41" s="47">
        <f t="shared" si="1"/>
        <v>16927447.62</v>
      </c>
      <c r="M41" s="47">
        <f t="shared" si="1"/>
        <v>154559900</v>
      </c>
      <c r="N41" s="47"/>
      <c r="O41" s="47"/>
      <c r="P41" s="22" t="s">
        <v>26</v>
      </c>
      <c r="Q41" s="22" t="s">
        <v>26</v>
      </c>
      <c r="R41" s="2"/>
      <c r="S41" s="2"/>
      <c r="T41" s="2"/>
    </row>
    <row r="42" spans="1:20" ht="17.25" customHeight="1">
      <c r="A42" s="72" t="s">
        <v>74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4"/>
      <c r="R42" s="2"/>
      <c r="S42" s="2"/>
      <c r="T42" s="2"/>
    </row>
    <row r="43" spans="1:20" ht="13.5" customHeight="1">
      <c r="A43" s="48" t="s">
        <v>75</v>
      </c>
      <c r="B43" s="49"/>
      <c r="C43" s="50"/>
      <c r="D43" s="51"/>
      <c r="E43" s="20"/>
      <c r="F43" s="52"/>
      <c r="G43" s="53"/>
      <c r="H43" s="54"/>
      <c r="I43" s="54"/>
      <c r="J43" s="55"/>
      <c r="K43" s="54"/>
      <c r="L43" s="55"/>
      <c r="M43" s="56"/>
      <c r="N43" s="55"/>
      <c r="O43" s="55"/>
      <c r="P43" s="57"/>
      <c r="Q43" s="52"/>
      <c r="R43" s="2"/>
      <c r="S43" s="2"/>
      <c r="T43" s="2"/>
    </row>
    <row r="44" spans="1:20" ht="15.75" customHeight="1">
      <c r="A44" s="48"/>
      <c r="B44" s="58" t="s">
        <v>25</v>
      </c>
      <c r="C44" s="22" t="s">
        <v>26</v>
      </c>
      <c r="D44" s="40">
        <f>SUM(D43:D43)</f>
        <v>0</v>
      </c>
      <c r="E44" s="22" t="s">
        <v>26</v>
      </c>
      <c r="F44" s="22" t="s">
        <v>26</v>
      </c>
      <c r="G44" s="22"/>
      <c r="H44" s="40">
        <f aca="true" t="shared" si="2" ref="H44:O44">SUM(H43:H43)</f>
        <v>0</v>
      </c>
      <c r="I44" s="40">
        <f t="shared" si="2"/>
        <v>0</v>
      </c>
      <c r="J44" s="40">
        <f t="shared" si="2"/>
        <v>0</v>
      </c>
      <c r="K44" s="40">
        <f t="shared" si="2"/>
        <v>0</v>
      </c>
      <c r="L44" s="40">
        <f t="shared" si="2"/>
        <v>0</v>
      </c>
      <c r="M44" s="40">
        <f t="shared" si="2"/>
        <v>0</v>
      </c>
      <c r="N44" s="40">
        <f t="shared" si="2"/>
        <v>0</v>
      </c>
      <c r="O44" s="40">
        <f t="shared" si="2"/>
        <v>0</v>
      </c>
      <c r="P44" s="22" t="s">
        <v>26</v>
      </c>
      <c r="Q44" s="22" t="s">
        <v>26</v>
      </c>
      <c r="R44" s="2"/>
      <c r="S44" s="2"/>
      <c r="T44" s="2"/>
    </row>
    <row r="45" spans="1:20" ht="18" customHeight="1">
      <c r="A45" s="59"/>
      <c r="B45" s="60" t="s">
        <v>76</v>
      </c>
      <c r="C45" s="22" t="s">
        <v>26</v>
      </c>
      <c r="D45" s="40">
        <f>D44+D36+D41</f>
        <v>411650900</v>
      </c>
      <c r="E45" s="22" t="s">
        <v>26</v>
      </c>
      <c r="F45" s="22" t="s">
        <v>26</v>
      </c>
      <c r="G45" s="22"/>
      <c r="H45" s="40">
        <f aca="true" t="shared" si="3" ref="H45:O45">H44+H36+H41</f>
        <v>411650900</v>
      </c>
      <c r="I45" s="40">
        <f t="shared" si="3"/>
        <v>68947000</v>
      </c>
      <c r="J45" s="40">
        <f t="shared" si="3"/>
        <v>1522274.63</v>
      </c>
      <c r="K45" s="40">
        <f t="shared" si="3"/>
        <v>154706900</v>
      </c>
      <c r="L45" s="40">
        <f t="shared" si="3"/>
        <v>17204712.52</v>
      </c>
      <c r="M45" s="40">
        <f>M44+M36+M41</f>
        <v>256944000</v>
      </c>
      <c r="N45" s="40">
        <f t="shared" si="3"/>
        <v>0</v>
      </c>
      <c r="O45" s="40">
        <f t="shared" si="3"/>
        <v>0</v>
      </c>
      <c r="P45" s="22" t="s">
        <v>26</v>
      </c>
      <c r="Q45" s="22" t="s">
        <v>26</v>
      </c>
      <c r="R45" s="2"/>
      <c r="S45" s="2"/>
      <c r="T45" s="2"/>
    </row>
    <row r="46" spans="1:20" ht="18" customHeight="1">
      <c r="A46" s="15"/>
      <c r="B46" s="61"/>
      <c r="C46" s="62"/>
      <c r="D46" s="63"/>
      <c r="E46" s="62"/>
      <c r="F46" s="62"/>
      <c r="G46" s="62"/>
      <c r="H46" s="63"/>
      <c r="I46" s="63"/>
      <c r="J46" s="63"/>
      <c r="K46" s="63"/>
      <c r="L46" s="63"/>
      <c r="M46" s="63"/>
      <c r="N46" s="63"/>
      <c r="O46" s="63"/>
      <c r="P46" s="62"/>
      <c r="Q46" s="62"/>
      <c r="R46" s="2"/>
      <c r="S46" s="2"/>
      <c r="T46" s="2"/>
    </row>
    <row r="47" ht="21.75" customHeight="1"/>
    <row r="48" ht="30" customHeight="1">
      <c r="J48" s="64"/>
    </row>
    <row r="49" ht="40.5" customHeight="1"/>
    <row r="53" ht="12.75">
      <c r="B53" s="65"/>
    </row>
  </sheetData>
  <sheetProtection/>
  <mergeCells count="85">
    <mergeCell ref="O1:Q1"/>
    <mergeCell ref="O2:Q2"/>
    <mergeCell ref="O3:Q3"/>
    <mergeCell ref="A6:A7"/>
    <mergeCell ref="B6:B7"/>
    <mergeCell ref="C6:C7"/>
    <mergeCell ref="D6:D7"/>
    <mergeCell ref="E6:E7"/>
    <mergeCell ref="F6:F7"/>
    <mergeCell ref="G6:H6"/>
    <mergeCell ref="I6:J6"/>
    <mergeCell ref="K6:L6"/>
    <mergeCell ref="M6:N6"/>
    <mergeCell ref="O6:O7"/>
    <mergeCell ref="P6:P7"/>
    <mergeCell ref="Q6:Q7"/>
    <mergeCell ref="A9:Q9"/>
    <mergeCell ref="A12:Q12"/>
    <mergeCell ref="A15:Q15"/>
    <mergeCell ref="A16:A18"/>
    <mergeCell ref="B16:B18"/>
    <mergeCell ref="C16:C18"/>
    <mergeCell ref="D16:D18"/>
    <mergeCell ref="E16:E18"/>
    <mergeCell ref="G16:G18"/>
    <mergeCell ref="H16:H18"/>
    <mergeCell ref="I16:I18"/>
    <mergeCell ref="J16:J18"/>
    <mergeCell ref="K16:K18"/>
    <mergeCell ref="L16:L18"/>
    <mergeCell ref="M16:M18"/>
    <mergeCell ref="N16:N18"/>
    <mergeCell ref="O16:O18"/>
    <mergeCell ref="P16:P18"/>
    <mergeCell ref="Q16:Q18"/>
    <mergeCell ref="A19:A24"/>
    <mergeCell ref="B19:B24"/>
    <mergeCell ref="C19:C24"/>
    <mergeCell ref="D19:D24"/>
    <mergeCell ref="E19:E24"/>
    <mergeCell ref="G19:G24"/>
    <mergeCell ref="H19:H24"/>
    <mergeCell ref="I19:I24"/>
    <mergeCell ref="J19:J24"/>
    <mergeCell ref="K19:K24"/>
    <mergeCell ref="L19:L24"/>
    <mergeCell ref="M19:M24"/>
    <mergeCell ref="N19:N24"/>
    <mergeCell ref="N25:N28"/>
    <mergeCell ref="O19:O24"/>
    <mergeCell ref="P19:P24"/>
    <mergeCell ref="Q19:Q24"/>
    <mergeCell ref="A25:A28"/>
    <mergeCell ref="B25:B28"/>
    <mergeCell ref="C25:C28"/>
    <mergeCell ref="D25:D28"/>
    <mergeCell ref="E25:E28"/>
    <mergeCell ref="G25:G28"/>
    <mergeCell ref="H29:H33"/>
    <mergeCell ref="I25:I28"/>
    <mergeCell ref="J25:J28"/>
    <mergeCell ref="K25:K28"/>
    <mergeCell ref="L25:L28"/>
    <mergeCell ref="M25:M28"/>
    <mergeCell ref="H25:H28"/>
    <mergeCell ref="N29:N33"/>
    <mergeCell ref="O25:O28"/>
    <mergeCell ref="P25:P28"/>
    <mergeCell ref="Q25:Q28"/>
    <mergeCell ref="A29:A33"/>
    <mergeCell ref="B29:B33"/>
    <mergeCell ref="C29:C33"/>
    <mergeCell ref="D29:D33"/>
    <mergeCell ref="E29:E33"/>
    <mergeCell ref="G29:G33"/>
    <mergeCell ref="O29:O33"/>
    <mergeCell ref="P29:P33"/>
    <mergeCell ref="Q29:Q33"/>
    <mergeCell ref="A37:Q37"/>
    <mergeCell ref="A42:Q42"/>
    <mergeCell ref="I29:I33"/>
    <mergeCell ref="J29:J33"/>
    <mergeCell ref="K29:K33"/>
    <mergeCell ref="L29:L33"/>
    <mergeCell ref="M29:M33"/>
  </mergeCells>
  <printOptions horizontalCentered="1"/>
  <pageMargins left="0.1968503937007874" right="0.1968503937007874" top="0.07874015748031496" bottom="0.15748031496062992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PonomarevaOV</dc:creator>
  <cp:keywords/>
  <dc:description/>
  <cp:lastModifiedBy>PonomarevaOV</cp:lastModifiedBy>
  <dcterms:created xsi:type="dcterms:W3CDTF">2023-01-23T08:19:19Z</dcterms:created>
  <dcterms:modified xsi:type="dcterms:W3CDTF">2023-01-23T08:29:00Z</dcterms:modified>
  <cp:category/>
  <cp:version/>
  <cp:contentType/>
  <cp:contentStatus/>
</cp:coreProperties>
</file>