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5" windowWidth="15120" windowHeight="7710" activeTab="0"/>
  </bookViews>
  <sheets>
    <sheet name="Показатель 1" sheetId="1" r:id="rId1"/>
    <sheet name="Показатель 2" sheetId="2" r:id="rId2"/>
    <sheet name="Показатель 3" sheetId="3" r:id="rId3"/>
    <sheet name="Показатель 8" sheetId="4" r:id="rId4"/>
    <sheet name="Рейтинг ГАБС" sheetId="5" r:id="rId5"/>
  </sheets>
  <definedNames/>
  <calcPr fullCalcOnLoad="1"/>
</workbook>
</file>

<file path=xl/sharedStrings.xml><?xml version="1.0" encoding="utf-8"?>
<sst xmlns="http://schemas.openxmlformats.org/spreadsheetml/2006/main" count="151" uniqueCount="50">
  <si>
    <t>Код ведомства</t>
  </si>
  <si>
    <t>Наименование ГАБС</t>
  </si>
  <si>
    <t>нет</t>
  </si>
  <si>
    <t>1. Финансовое планирование</t>
  </si>
  <si>
    <t xml:space="preserve">3.2. Эффективность управления дебиторской задолженностью по расчетам с дебиторами по доходам
</t>
  </si>
  <si>
    <t>3. Исполнение бюджета по доходам</t>
  </si>
  <si>
    <t>х</t>
  </si>
  <si>
    <t xml:space="preserve">1.1. Качество планирования бюджетных расходов: прирост объема бюджетных ассигнований ГАБС согласно сводной бюджетной росписи местного бюджета на начало отчетного периода и на конец отчетного периода
</t>
  </si>
  <si>
    <t>1.2. Погрешность кассового планирования</t>
  </si>
  <si>
    <t xml:space="preserve">1.3. Количество обращений об изменении сводной бюджетной росписи местного бюджета 
</t>
  </si>
  <si>
    <t xml:space="preserve">1.5. Собдюдение требований к составлению кассовых планов выплат, установленных Порядком составления и ведения кассового плана местного бюджета, формирования предельных объемов финансирования </t>
  </si>
  <si>
    <t xml:space="preserve">1.4. Своевременность представления фрагментов реестра расходных обязательств в Управление финансов администрации ЗАТО Александровск и соответствие объемов бюджетных ассигнований на их исполнение отчету об исполнении местного бюджета (за отчетный период) и решению о местном бюджете на текущий финансовый год и на плановый период
</t>
  </si>
  <si>
    <t>1 Группа</t>
  </si>
  <si>
    <t>2 Группа</t>
  </si>
  <si>
    <t>Администрация ЗАТО Александровск</t>
  </si>
  <si>
    <t>Управление финансов администрации ЗАТО Александровск</t>
  </si>
  <si>
    <t>Управление образования администрации ЗАТО Александровск</t>
  </si>
  <si>
    <t>Управление культуры, спорта и молодежной политики администрации ЗАТО Александровск</t>
  </si>
  <si>
    <t>Совет депутатов ЗАТО Александровск</t>
  </si>
  <si>
    <t>Контрольно-счетная палата ЗАТО Александровск</t>
  </si>
  <si>
    <t>Оценка
(E)</t>
  </si>
  <si>
    <t>Значение оценки Е(Р)</t>
  </si>
  <si>
    <t>Итоговая оценка по группе</t>
  </si>
  <si>
    <t xml:space="preserve">3.1.Отклонение от прогноза поступлений налоговых и неналоговых доходов за отчетный период
</t>
  </si>
  <si>
    <t>3.3.Эффективность управления дебиторской задолженностью по администрируемым неналоговым доходам</t>
  </si>
  <si>
    <t>8. Исполнение судебных актов</t>
  </si>
  <si>
    <t xml:space="preserve">8.1. Иски о возмещении ущерба (в денежном выражении)контроля 
</t>
  </si>
  <si>
    <t xml:space="preserve">8.2 Иски о возмещении ущерба (в количественном выражении)
</t>
  </si>
  <si>
    <t>8.3 Иски о взыскании задолженности (в денежном выражении)</t>
  </si>
  <si>
    <t>8.4 Иски о взыскании задолженности (в количественном выражении)</t>
  </si>
  <si>
    <t>I  Группа - ГАБС, имеющие подведомственные учреждения</t>
  </si>
  <si>
    <t xml:space="preserve">II Группа  - ГАБС, не имеющие подведомственные учреждения </t>
  </si>
  <si>
    <t xml:space="preserve">осуществляемого главными администраторами средств местного бюджета ЗАТО Александровск, </t>
  </si>
  <si>
    <t>2. Исполнение бюджета по расходам</t>
  </si>
  <si>
    <t>Средний уровень качества                                  финансового менеджмента ,%</t>
  </si>
  <si>
    <t>1.6. Проведение ГАБС мониторинга и прогноза потребности в предоставлении муниципальных услуг (работ), оказываемых (выполняемых)  подведомственными муниципальными бюджетными учреждениями и муниципальными автономными учреждениями и представление его результатов в Управление финансов администрации ЗАТО Александровс</t>
  </si>
  <si>
    <t>за 9 месяцев 2020 года</t>
  </si>
  <si>
    <t>2.1. Доля просроченной кредиторской
задолженности в расходах ГАБС</t>
  </si>
  <si>
    <t>2.2. Доля просроченной кредиторской задолженности в расходах муниципальных казенных, муниципальных бюджетных и муниципальных автономных учреждений</t>
  </si>
  <si>
    <t xml:space="preserve">3.4. Качество информационного наполнения Государственной информационной системы о государственных и муниципальных платежах (ГИС ГМП): соответствие поступлений в доходы местного бюджета от уплаты денежных средств физическими и юридическими лицами объему начислений  (суммам, подлежащим оплате физическими и юридическими лицами за предоставляемые услуги, иные платежи), отраженных в ГИС ГМП </t>
  </si>
  <si>
    <t>3.5. Качество правовой базы главного администратора доходов местного бюджета по администрированию доходов</t>
  </si>
  <si>
    <t>Результаты проведения мониторинга качества финансового менеджмента,</t>
  </si>
  <si>
    <t>Финансовое планирование</t>
  </si>
  <si>
    <t>Исполнение бюджета по доходам</t>
  </si>
  <si>
    <t>Исполнение судебных актов</t>
  </si>
  <si>
    <t>Исполнение бюджета по расходам</t>
  </si>
  <si>
    <t>Рейтинг главных администраторов средств местного бюджета бюджета ЗАТО Александровск  по уровню итоговой оценки качества финансового менеджмента за 9 месяцев 2020 года</t>
  </si>
  <si>
    <t>Итоговая оценка
качества финансового менеджмента</t>
  </si>
  <si>
    <t>Рейтинговая оценка                 ГАБС</t>
  </si>
  <si>
    <t>Итоговая оценка по группам показателей качества финансового менеджмента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</si>
</sst>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  <numFmt numFmtId="166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2" fillId="33" borderId="11" xfId="0" applyFont="1" applyFill="1" applyBorder="1" applyAlignment="1">
      <alignment horizontal="center" wrapText="1"/>
    </xf>
    <xf numFmtId="165" fontId="53" fillId="33" borderId="11" xfId="0" applyNumberFormat="1" applyFont="1" applyFill="1" applyBorder="1" applyAlignment="1">
      <alignment/>
    </xf>
    <xf numFmtId="0" fontId="52" fillId="33" borderId="12" xfId="0" applyFont="1" applyFill="1" applyBorder="1" applyAlignment="1">
      <alignment horizontal="center" wrapText="1"/>
    </xf>
    <xf numFmtId="165" fontId="53" fillId="33" borderId="12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54" fillId="0" borderId="0" xfId="0" applyFont="1" applyAlignment="1">
      <alignment/>
    </xf>
    <xf numFmtId="165" fontId="53" fillId="33" borderId="12" xfId="0" applyNumberFormat="1" applyFont="1" applyFill="1" applyBorder="1" applyAlignment="1">
      <alignment horizontal="right" vertical="center"/>
    </xf>
    <xf numFmtId="0" fontId="53" fillId="0" borderId="0" xfId="0" applyFont="1" applyAlignment="1">
      <alignment/>
    </xf>
    <xf numFmtId="166" fontId="53" fillId="33" borderId="12" xfId="0" applyNumberFormat="1" applyFont="1" applyFill="1" applyBorder="1" applyAlignment="1">
      <alignment/>
    </xf>
    <xf numFmtId="166" fontId="53" fillId="33" borderId="12" xfId="0" applyNumberFormat="1" applyFont="1" applyFill="1" applyBorder="1" applyAlignment="1">
      <alignment horizontal="right"/>
    </xf>
    <xf numFmtId="166" fontId="53" fillId="33" borderId="11" xfId="0" applyNumberFormat="1" applyFont="1" applyFill="1" applyBorder="1" applyAlignment="1">
      <alignment/>
    </xf>
    <xf numFmtId="166" fontId="53" fillId="33" borderId="11" xfId="0" applyNumberFormat="1" applyFont="1" applyFill="1" applyBorder="1" applyAlignment="1">
      <alignment horizontal="right"/>
    </xf>
    <xf numFmtId="165" fontId="53" fillId="33" borderId="12" xfId="0" applyNumberFormat="1" applyFont="1" applyFill="1" applyBorder="1" applyAlignment="1">
      <alignment horizontal="right"/>
    </xf>
    <xf numFmtId="165" fontId="51" fillId="33" borderId="1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53" fillId="0" borderId="0" xfId="0" applyNumberFormat="1" applyFont="1" applyAlignment="1">
      <alignment/>
    </xf>
    <xf numFmtId="0" fontId="0" fillId="0" borderId="0" xfId="0" applyFont="1" applyAlignment="1">
      <alignment/>
    </xf>
    <xf numFmtId="4" fontId="53" fillId="33" borderId="12" xfId="0" applyNumberFormat="1" applyFont="1" applyFill="1" applyBorder="1" applyAlignment="1">
      <alignment horizontal="right"/>
    </xf>
    <xf numFmtId="2" fontId="53" fillId="33" borderId="11" xfId="0" applyNumberFormat="1" applyFont="1" applyFill="1" applyBorder="1" applyAlignment="1">
      <alignment/>
    </xf>
    <xf numFmtId="2" fontId="53" fillId="33" borderId="12" xfId="0" applyNumberFormat="1" applyFont="1" applyFill="1" applyBorder="1" applyAlignment="1">
      <alignment/>
    </xf>
    <xf numFmtId="2" fontId="53" fillId="33" borderId="12" xfId="0" applyNumberFormat="1" applyFont="1" applyFill="1" applyBorder="1" applyAlignment="1">
      <alignment horizontal="right" vertical="center"/>
    </xf>
    <xf numFmtId="4" fontId="53" fillId="33" borderId="11" xfId="0" applyNumberFormat="1" applyFont="1" applyFill="1" applyBorder="1" applyAlignment="1">
      <alignment horizontal="right"/>
    </xf>
    <xf numFmtId="2" fontId="53" fillId="33" borderId="12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165" fontId="51" fillId="33" borderId="11" xfId="0" applyNumberFormat="1" applyFont="1" applyFill="1" applyBorder="1" applyAlignment="1">
      <alignment wrapText="1"/>
    </xf>
    <xf numFmtId="0" fontId="53" fillId="8" borderId="13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49" fontId="55" fillId="2" borderId="13" xfId="0" applyNumberFormat="1" applyFont="1" applyFill="1" applyBorder="1" applyAlignment="1">
      <alignment horizontal="center" vertical="center" wrapText="1"/>
    </xf>
    <xf numFmtId="0" fontId="9" fillId="2" borderId="13" xfId="42" applyNumberFormat="1" applyFont="1" applyFill="1" applyBorder="1" applyAlignment="1" applyProtection="1">
      <alignment horizontal="center" vertical="center" wrapText="1"/>
      <protection locked="0"/>
    </xf>
    <xf numFmtId="4" fontId="53" fillId="33" borderId="14" xfId="0" applyNumberFormat="1" applyFont="1" applyFill="1" applyBorder="1" applyAlignment="1">
      <alignment horizontal="right"/>
    </xf>
    <xf numFmtId="166" fontId="53" fillId="33" borderId="14" xfId="0" applyNumberFormat="1" applyFont="1" applyFill="1" applyBorder="1" applyAlignment="1">
      <alignment horizontal="right"/>
    </xf>
    <xf numFmtId="0" fontId="52" fillId="33" borderId="15" xfId="0" applyFont="1" applyFill="1" applyBorder="1" applyAlignment="1">
      <alignment horizontal="left" wrapText="1"/>
    </xf>
    <xf numFmtId="0" fontId="52" fillId="33" borderId="16" xfId="0" applyFont="1" applyFill="1" applyBorder="1" applyAlignment="1">
      <alignment horizontal="left" wrapText="1"/>
    </xf>
    <xf numFmtId="2" fontId="53" fillId="33" borderId="14" xfId="0" applyNumberFormat="1" applyFont="1" applyFill="1" applyBorder="1" applyAlignment="1">
      <alignment/>
    </xf>
    <xf numFmtId="165" fontId="53" fillId="33" borderId="14" xfId="0" applyNumberFormat="1" applyFont="1" applyFill="1" applyBorder="1" applyAlignment="1">
      <alignment/>
    </xf>
    <xf numFmtId="165" fontId="53" fillId="33" borderId="14" xfId="0" applyNumberFormat="1" applyFont="1" applyFill="1" applyBorder="1" applyAlignment="1">
      <alignment horizontal="right"/>
    </xf>
    <xf numFmtId="2" fontId="53" fillId="33" borderId="11" xfId="0" applyNumberFormat="1" applyFont="1" applyFill="1" applyBorder="1" applyAlignment="1">
      <alignment horizontal="right"/>
    </xf>
    <xf numFmtId="165" fontId="53" fillId="33" borderId="11" xfId="0" applyNumberFormat="1" applyFont="1" applyFill="1" applyBorder="1" applyAlignment="1">
      <alignment horizontal="right"/>
    </xf>
    <xf numFmtId="166" fontId="53" fillId="33" borderId="17" xfId="0" applyNumberFormat="1" applyFont="1" applyFill="1" applyBorder="1" applyAlignment="1">
      <alignment horizontal="right"/>
    </xf>
    <xf numFmtId="4" fontId="53" fillId="33" borderId="17" xfId="0" applyNumberFormat="1" applyFont="1" applyFill="1" applyBorder="1" applyAlignment="1">
      <alignment horizontal="right"/>
    </xf>
    <xf numFmtId="0" fontId="15" fillId="0" borderId="0" xfId="42" applyNumberFormat="1" applyFont="1" applyFill="1" applyBorder="1" applyAlignment="1" applyProtection="1">
      <alignment horizontal="center"/>
      <protection locked="0"/>
    </xf>
    <xf numFmtId="165" fontId="56" fillId="34" borderId="11" xfId="0" applyNumberFormat="1" applyFont="1" applyFill="1" applyBorder="1" applyAlignment="1">
      <alignment horizontal="center" vertical="center" wrapText="1"/>
    </xf>
    <xf numFmtId="1" fontId="57" fillId="35" borderId="11" xfId="0" applyNumberFormat="1" applyFont="1" applyFill="1" applyBorder="1" applyAlignment="1">
      <alignment horizontal="center" vertical="center" wrapText="1"/>
    </xf>
    <xf numFmtId="1" fontId="57" fillId="36" borderId="11" xfId="0" applyNumberFormat="1" applyFont="1" applyFill="1" applyBorder="1" applyAlignment="1">
      <alignment horizontal="center" vertical="center" wrapText="1"/>
    </xf>
    <xf numFmtId="1" fontId="57" fillId="37" borderId="12" xfId="0" applyNumberFormat="1" applyFont="1" applyFill="1" applyBorder="1" applyAlignment="1">
      <alignment horizontal="center" vertical="center" wrapText="1"/>
    </xf>
    <xf numFmtId="1" fontId="57" fillId="36" borderId="12" xfId="0" applyNumberFormat="1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165" fontId="53" fillId="34" borderId="11" xfId="0" applyNumberFormat="1" applyFont="1" applyFill="1" applyBorder="1" applyAlignment="1">
      <alignment vertical="center"/>
    </xf>
    <xf numFmtId="0" fontId="57" fillId="34" borderId="11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center" vertical="center" wrapText="1"/>
    </xf>
    <xf numFmtId="165" fontId="53" fillId="34" borderId="19" xfId="0" applyNumberFormat="1" applyFont="1" applyFill="1" applyBorder="1" applyAlignment="1">
      <alignment vertical="center"/>
    </xf>
    <xf numFmtId="0" fontId="57" fillId="34" borderId="20" xfId="0" applyFont="1" applyFill="1" applyBorder="1" applyAlignment="1">
      <alignment horizontal="center" vertical="center" wrapText="1"/>
    </xf>
    <xf numFmtId="165" fontId="51" fillId="38" borderId="21" xfId="0" applyNumberFormat="1" applyFont="1" applyFill="1" applyBorder="1" applyAlignment="1">
      <alignment horizontal="center" vertical="center"/>
    </xf>
    <xf numFmtId="165" fontId="51" fillId="38" borderId="21" xfId="0" applyNumberFormat="1" applyFont="1" applyFill="1" applyBorder="1" applyAlignment="1">
      <alignment vertical="center"/>
    </xf>
    <xf numFmtId="165" fontId="51" fillId="38" borderId="22" xfId="0" applyNumberFormat="1" applyFont="1" applyFill="1" applyBorder="1" applyAlignment="1">
      <alignment vertical="center"/>
    </xf>
    <xf numFmtId="0" fontId="15" fillId="0" borderId="0" xfId="42" applyNumberFormat="1" applyFont="1" applyFill="1" applyBorder="1" applyAlignment="1" applyProtection="1">
      <alignment horizontal="center"/>
      <protection locked="0"/>
    </xf>
    <xf numFmtId="49" fontId="58" fillId="2" borderId="23" xfId="0" applyNumberFormat="1" applyFont="1" applyFill="1" applyBorder="1" applyAlignment="1">
      <alignment horizontal="center" vertical="center" wrapText="1"/>
    </xf>
    <xf numFmtId="49" fontId="58" fillId="2" borderId="24" xfId="0" applyNumberFormat="1" applyFont="1" applyFill="1" applyBorder="1" applyAlignment="1">
      <alignment horizontal="center" vertical="center"/>
    </xf>
    <xf numFmtId="49" fontId="53" fillId="8" borderId="23" xfId="0" applyNumberFormat="1" applyFont="1" applyFill="1" applyBorder="1" applyAlignment="1">
      <alignment horizontal="center" vertical="center" wrapText="1"/>
    </xf>
    <xf numFmtId="49" fontId="53" fillId="8" borderId="25" xfId="0" applyNumberFormat="1" applyFont="1" applyFill="1" applyBorder="1" applyAlignment="1">
      <alignment horizontal="center" vertical="center" wrapText="1"/>
    </xf>
    <xf numFmtId="49" fontId="53" fillId="8" borderId="24" xfId="0" applyNumberFormat="1" applyFont="1" applyFill="1" applyBorder="1" applyAlignment="1">
      <alignment horizontal="center" vertical="center" wrapText="1"/>
    </xf>
    <xf numFmtId="0" fontId="59" fillId="2" borderId="13" xfId="0" applyNumberFormat="1" applyFont="1" applyFill="1" applyBorder="1" applyAlignment="1">
      <alignment horizontal="center" vertical="center" wrapText="1"/>
    </xf>
    <xf numFmtId="0" fontId="2" fillId="0" borderId="0" xfId="42" applyNumberFormat="1" applyFont="1" applyFill="1" applyBorder="1" applyAlignment="1" applyProtection="1">
      <alignment horizontal="center"/>
      <protection locked="0"/>
    </xf>
    <xf numFmtId="0" fontId="58" fillId="2" borderId="23" xfId="0" applyNumberFormat="1" applyFont="1" applyFill="1" applyBorder="1" applyAlignment="1">
      <alignment horizontal="center" vertical="center" wrapText="1"/>
    </xf>
    <xf numFmtId="0" fontId="58" fillId="2" borderId="24" xfId="0" applyNumberFormat="1" applyFont="1" applyFill="1" applyBorder="1" applyAlignment="1">
      <alignment horizontal="center" vertical="center"/>
    </xf>
    <xf numFmtId="2" fontId="58" fillId="2" borderId="23" xfId="0" applyNumberFormat="1" applyFont="1" applyFill="1" applyBorder="1" applyAlignment="1">
      <alignment horizontal="center" vertical="center" wrapText="1"/>
    </xf>
    <xf numFmtId="2" fontId="58" fillId="2" borderId="24" xfId="0" applyNumberFormat="1" applyFont="1" applyFill="1" applyBorder="1" applyAlignment="1">
      <alignment horizontal="center" vertical="center"/>
    </xf>
    <xf numFmtId="0" fontId="55" fillId="2" borderId="13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4" fontId="53" fillId="8" borderId="25" xfId="0" applyNumberFormat="1" applyFont="1" applyFill="1" applyBorder="1" applyAlignment="1">
      <alignment horizontal="center"/>
    </xf>
    <xf numFmtId="4" fontId="53" fillId="8" borderId="24" xfId="0" applyNumberFormat="1" applyFont="1" applyFill="1" applyBorder="1" applyAlignment="1">
      <alignment horizontal="center"/>
    </xf>
    <xf numFmtId="49" fontId="58" fillId="2" borderId="24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wrapText="1"/>
    </xf>
    <xf numFmtId="4" fontId="53" fillId="8" borderId="23" xfId="0" applyNumberFormat="1" applyFont="1" applyFill="1" applyBorder="1" applyAlignment="1">
      <alignment horizontal="center"/>
    </xf>
    <xf numFmtId="0" fontId="12" fillId="2" borderId="26" xfId="42" applyNumberFormat="1" applyFont="1" applyFill="1" applyBorder="1" applyAlignment="1" applyProtection="1">
      <alignment horizontal="center" vertical="center" wrapText="1"/>
      <protection locked="0"/>
    </xf>
    <xf numFmtId="0" fontId="12" fillId="2" borderId="27" xfId="42" applyNumberFormat="1" applyFont="1" applyFill="1" applyBorder="1" applyAlignment="1" applyProtection="1">
      <alignment horizontal="center" vertical="center" wrapText="1"/>
      <protection locked="0"/>
    </xf>
    <xf numFmtId="0" fontId="55" fillId="2" borderId="26" xfId="0" applyFont="1" applyFill="1" applyBorder="1" applyAlignment="1">
      <alignment horizontal="center" vertical="center" wrapText="1"/>
    </xf>
    <xf numFmtId="0" fontId="55" fillId="2" borderId="27" xfId="0" applyFont="1" applyFill="1" applyBorder="1" applyAlignment="1">
      <alignment horizontal="center" vertical="center" wrapText="1"/>
    </xf>
    <xf numFmtId="2" fontId="53" fillId="8" borderId="23" xfId="0" applyNumberFormat="1" applyFont="1" applyFill="1" applyBorder="1" applyAlignment="1">
      <alignment horizontal="center"/>
    </xf>
    <xf numFmtId="2" fontId="53" fillId="8" borderId="25" xfId="0" applyNumberFormat="1" applyFont="1" applyFill="1" applyBorder="1" applyAlignment="1">
      <alignment horizontal="center"/>
    </xf>
    <xf numFmtId="2" fontId="53" fillId="8" borderId="24" xfId="0" applyNumberFormat="1" applyFont="1" applyFill="1" applyBorder="1" applyAlignment="1">
      <alignment horizontal="center"/>
    </xf>
    <xf numFmtId="49" fontId="55" fillId="2" borderId="23" xfId="0" applyNumberFormat="1" applyFont="1" applyFill="1" applyBorder="1" applyAlignment="1">
      <alignment horizontal="center" vertical="center" wrapText="1"/>
    </xf>
    <xf numFmtId="49" fontId="55" fillId="2" borderId="24" xfId="0" applyNumberFormat="1" applyFont="1" applyFill="1" applyBorder="1" applyAlignment="1">
      <alignment horizontal="center" vertical="center" wrapText="1"/>
    </xf>
    <xf numFmtId="0" fontId="60" fillId="38" borderId="28" xfId="0" applyFont="1" applyFill="1" applyBorder="1" applyAlignment="1">
      <alignment vertical="center" wrapText="1"/>
    </xf>
    <xf numFmtId="0" fontId="60" fillId="38" borderId="10" xfId="0" applyFont="1" applyFill="1" applyBorder="1" applyAlignment="1">
      <alignment vertical="center" wrapText="1"/>
    </xf>
    <xf numFmtId="1" fontId="61" fillId="2" borderId="23" xfId="0" applyNumberFormat="1" applyFont="1" applyFill="1" applyBorder="1" applyAlignment="1">
      <alignment horizontal="center" vertical="center" wrapText="1"/>
    </xf>
    <xf numFmtId="1" fontId="61" fillId="2" borderId="25" xfId="0" applyNumberFormat="1" applyFont="1" applyFill="1" applyBorder="1" applyAlignment="1">
      <alignment horizontal="center" vertical="center" wrapText="1"/>
    </xf>
    <xf numFmtId="1" fontId="61" fillId="2" borderId="24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wrapText="1"/>
    </xf>
    <xf numFmtId="0" fontId="51" fillId="34" borderId="13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4">
      <selection activeCell="Q7" sqref="Q7"/>
    </sheetView>
  </sheetViews>
  <sheetFormatPr defaultColWidth="9.140625" defaultRowHeight="15"/>
  <cols>
    <col min="1" max="1" width="9.7109375" style="0" customWidth="1"/>
    <col min="2" max="2" width="47.140625" style="0" customWidth="1"/>
    <col min="3" max="3" width="11.140625" style="0" customWidth="1"/>
    <col min="4" max="4" width="11.57421875" style="0" customWidth="1"/>
    <col min="5" max="5" width="10.57421875" style="0" customWidth="1"/>
    <col min="6" max="6" width="11.00390625" style="0" customWidth="1"/>
    <col min="7" max="7" width="10.140625" style="0" customWidth="1"/>
    <col min="8" max="8" width="11.57421875" style="0" customWidth="1"/>
    <col min="9" max="9" width="10.28125" style="0" customWidth="1"/>
    <col min="10" max="10" width="12.28125" style="0" customWidth="1"/>
    <col min="11" max="11" width="10.00390625" style="0" customWidth="1"/>
    <col min="12" max="12" width="10.28125" style="0" customWidth="1"/>
    <col min="13" max="13" width="10.421875" style="0" customWidth="1"/>
    <col min="14" max="14" width="11.28125" style="0" customWidth="1"/>
    <col min="15" max="15" width="13.28125" style="0" customWidth="1"/>
    <col min="16" max="17" width="11.57421875" style="0" customWidth="1"/>
    <col min="18" max="18" width="7.7109375" style="0" customWidth="1"/>
    <col min="19" max="19" width="16.28125" style="0" customWidth="1"/>
  </cols>
  <sheetData>
    <row r="1" spans="1:15" ht="25.5" customHeight="1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3.25" customHeight="1">
      <c r="A2" s="58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8.75" customHeight="1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8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4" ht="24" customHeight="1">
      <c r="A5" s="65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ht="18" customHeight="1"/>
    <row r="7" spans="1:15" ht="192.75" customHeight="1">
      <c r="A7" s="70" t="s">
        <v>0</v>
      </c>
      <c r="B7" s="71" t="s">
        <v>1</v>
      </c>
      <c r="C7" s="59" t="s">
        <v>7</v>
      </c>
      <c r="D7" s="60"/>
      <c r="E7" s="59" t="s">
        <v>8</v>
      </c>
      <c r="F7" s="60"/>
      <c r="G7" s="59" t="s">
        <v>9</v>
      </c>
      <c r="H7" s="60"/>
      <c r="I7" s="68" t="s">
        <v>11</v>
      </c>
      <c r="J7" s="69"/>
      <c r="K7" s="59" t="s">
        <v>10</v>
      </c>
      <c r="L7" s="60"/>
      <c r="M7" s="66" t="s">
        <v>35</v>
      </c>
      <c r="N7" s="67"/>
      <c r="O7" s="64" t="s">
        <v>22</v>
      </c>
    </row>
    <row r="8" spans="1:15" ht="53.25" customHeight="1">
      <c r="A8" s="70"/>
      <c r="B8" s="71"/>
      <c r="C8" s="30" t="s">
        <v>21</v>
      </c>
      <c r="D8" s="31" t="s">
        <v>20</v>
      </c>
      <c r="E8" s="30" t="s">
        <v>21</v>
      </c>
      <c r="F8" s="31" t="s">
        <v>20</v>
      </c>
      <c r="G8" s="30" t="s">
        <v>21</v>
      </c>
      <c r="H8" s="31" t="s">
        <v>20</v>
      </c>
      <c r="I8" s="30" t="s">
        <v>21</v>
      </c>
      <c r="J8" s="31" t="s">
        <v>20</v>
      </c>
      <c r="K8" s="30" t="s">
        <v>21</v>
      </c>
      <c r="L8" s="31" t="s">
        <v>20</v>
      </c>
      <c r="M8" s="30" t="s">
        <v>21</v>
      </c>
      <c r="N8" s="31" t="s">
        <v>20</v>
      </c>
      <c r="O8" s="64"/>
    </row>
    <row r="9" spans="1:18" s="19" customFormat="1" ht="30.75" customHeight="1">
      <c r="A9" s="28" t="s">
        <v>6</v>
      </c>
      <c r="B9" s="29" t="s">
        <v>12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  <c r="R9"/>
    </row>
    <row r="10" spans="1:19" ht="34.5" customHeight="1">
      <c r="A10" s="3">
        <v>914</v>
      </c>
      <c r="B10" s="34" t="s">
        <v>14</v>
      </c>
      <c r="C10" s="21">
        <v>0.95</v>
      </c>
      <c r="D10" s="4">
        <f>C10*25</f>
        <v>23.75</v>
      </c>
      <c r="E10" s="4">
        <v>0</v>
      </c>
      <c r="F10" s="4">
        <f>E10*15</f>
        <v>0</v>
      </c>
      <c r="G10" s="21">
        <v>0.44</v>
      </c>
      <c r="H10" s="4">
        <f>G10*15</f>
        <v>6.6</v>
      </c>
      <c r="I10" s="21">
        <v>1</v>
      </c>
      <c r="J10" s="4">
        <f>I10*15</f>
        <v>15</v>
      </c>
      <c r="K10" s="21">
        <v>0</v>
      </c>
      <c r="L10" s="4">
        <f>K10*15</f>
        <v>0</v>
      </c>
      <c r="M10" s="4">
        <v>0.5</v>
      </c>
      <c r="N10" s="4">
        <f>M10*15</f>
        <v>7.5</v>
      </c>
      <c r="O10" s="27">
        <f>D10+F10+H10+J10+L10++N10</f>
        <v>52.85</v>
      </c>
      <c r="P10" s="17"/>
      <c r="Q10" s="17"/>
      <c r="R10" s="17"/>
      <c r="S10" s="17"/>
    </row>
    <row r="11" spans="1:19" ht="34.5" customHeight="1">
      <c r="A11" s="5">
        <v>918</v>
      </c>
      <c r="B11" s="34" t="s">
        <v>16</v>
      </c>
      <c r="C11" s="22">
        <v>0.98</v>
      </c>
      <c r="D11" s="6">
        <f>C11*25</f>
        <v>24.5</v>
      </c>
      <c r="E11" s="6">
        <v>0</v>
      </c>
      <c r="F11" s="4">
        <f>E11*15</f>
        <v>0</v>
      </c>
      <c r="G11" s="22">
        <v>0.89</v>
      </c>
      <c r="H11" s="6">
        <f>G11*15</f>
        <v>13.35</v>
      </c>
      <c r="I11" s="22">
        <v>1</v>
      </c>
      <c r="J11" s="4">
        <f>I11*15</f>
        <v>15</v>
      </c>
      <c r="K11" s="22">
        <v>0.5</v>
      </c>
      <c r="L11" s="4">
        <f>K11*15</f>
        <v>7.5</v>
      </c>
      <c r="M11" s="4">
        <v>0.5</v>
      </c>
      <c r="N11" s="4">
        <f>M11*15</f>
        <v>7.5</v>
      </c>
      <c r="O11" s="27">
        <f>D11+F11+H11+J11+L11++N11</f>
        <v>67.85</v>
      </c>
      <c r="P11" s="17"/>
      <c r="Q11" s="17"/>
      <c r="R11" s="17"/>
      <c r="S11" s="17"/>
    </row>
    <row r="12" spans="1:19" ht="34.5" customHeight="1">
      <c r="A12" s="5">
        <v>919</v>
      </c>
      <c r="B12" s="34" t="s">
        <v>17</v>
      </c>
      <c r="C12" s="22">
        <v>1</v>
      </c>
      <c r="D12" s="6">
        <f>C12*25</f>
        <v>25</v>
      </c>
      <c r="E12" s="6">
        <v>0</v>
      </c>
      <c r="F12" s="4">
        <f>E12*15</f>
        <v>0</v>
      </c>
      <c r="G12" s="22">
        <v>1</v>
      </c>
      <c r="H12" s="6">
        <f>G12*15</f>
        <v>15</v>
      </c>
      <c r="I12" s="22">
        <v>1</v>
      </c>
      <c r="J12" s="4">
        <f>I12*15</f>
        <v>15</v>
      </c>
      <c r="K12" s="22">
        <v>0.25</v>
      </c>
      <c r="L12" s="4">
        <f>K12*15</f>
        <v>3.75</v>
      </c>
      <c r="M12" s="4">
        <v>1</v>
      </c>
      <c r="N12" s="4">
        <f>M12*15</f>
        <v>15</v>
      </c>
      <c r="O12" s="27">
        <f>D12+F12+H12+J12+L12++N12</f>
        <v>73.75</v>
      </c>
      <c r="P12" s="17"/>
      <c r="Q12" s="17"/>
      <c r="R12" s="17"/>
      <c r="S12" s="17"/>
    </row>
    <row r="13" spans="1:18" s="19" customFormat="1" ht="30.75" customHeight="1">
      <c r="A13" s="28" t="s">
        <v>6</v>
      </c>
      <c r="B13" s="29" t="s">
        <v>13</v>
      </c>
      <c r="C13" s="6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R13"/>
    </row>
    <row r="14" spans="1:19" ht="30" customHeight="1">
      <c r="A14" s="5">
        <v>913</v>
      </c>
      <c r="B14" s="34" t="s">
        <v>18</v>
      </c>
      <c r="C14" s="22">
        <v>1</v>
      </c>
      <c r="D14" s="6">
        <f>C14*(25+(25/85*15))</f>
        <v>29.411764705882355</v>
      </c>
      <c r="E14" s="6">
        <v>0</v>
      </c>
      <c r="F14" s="4">
        <f>E14*(15+(15/85*15))</f>
        <v>0</v>
      </c>
      <c r="G14" s="22">
        <v>1</v>
      </c>
      <c r="H14" s="4">
        <f>G14*(15+(15/85*15))</f>
        <v>17.647058823529413</v>
      </c>
      <c r="I14" s="22">
        <v>1</v>
      </c>
      <c r="J14" s="4">
        <f>I14*(15+(15/85*15))</f>
        <v>17.647058823529413</v>
      </c>
      <c r="K14" s="22">
        <v>1</v>
      </c>
      <c r="L14" s="4">
        <f>K14*(15+(15/85*15))</f>
        <v>17.647058823529413</v>
      </c>
      <c r="M14" s="23" t="s">
        <v>2</v>
      </c>
      <c r="N14" s="6"/>
      <c r="O14" s="27">
        <f>D14+F14+H14+J14+L14++N14</f>
        <v>82.35294117647061</v>
      </c>
      <c r="P14" s="17"/>
      <c r="Q14" s="17"/>
      <c r="R14" s="17"/>
      <c r="S14" s="17"/>
    </row>
    <row r="15" spans="1:19" ht="34.5" customHeight="1">
      <c r="A15" s="5">
        <v>916</v>
      </c>
      <c r="B15" s="34" t="s">
        <v>15</v>
      </c>
      <c r="C15" s="22">
        <v>0.98</v>
      </c>
      <c r="D15" s="6">
        <f>C15*(25+(25/85*15))</f>
        <v>28.823529411764707</v>
      </c>
      <c r="E15" s="6">
        <v>1</v>
      </c>
      <c r="F15" s="4">
        <f>E15*(15+(15/85*15))</f>
        <v>17.647058823529413</v>
      </c>
      <c r="G15" s="22">
        <v>1</v>
      </c>
      <c r="H15" s="4">
        <f>G15*(15+(15/85*15))</f>
        <v>17.647058823529413</v>
      </c>
      <c r="I15" s="22">
        <v>1</v>
      </c>
      <c r="J15" s="4">
        <f>I15*(15+(15/85*15))</f>
        <v>17.647058823529413</v>
      </c>
      <c r="K15" s="22">
        <v>0.5</v>
      </c>
      <c r="L15" s="4">
        <f>K15*(15+(15/85*15))</f>
        <v>8.823529411764707</v>
      </c>
      <c r="M15" s="23" t="s">
        <v>2</v>
      </c>
      <c r="N15" s="9"/>
      <c r="O15" s="27">
        <f>D15+F15+H15+J15+L15++N15</f>
        <v>90.58823529411767</v>
      </c>
      <c r="P15" s="17"/>
      <c r="Q15" s="17"/>
      <c r="R15" s="17"/>
      <c r="S15" s="17"/>
    </row>
    <row r="16" spans="1:19" ht="31.5" customHeight="1">
      <c r="A16" s="5">
        <v>924</v>
      </c>
      <c r="B16" s="34" t="s">
        <v>19</v>
      </c>
      <c r="C16" s="22">
        <v>1</v>
      </c>
      <c r="D16" s="6">
        <f>C16*(25+(25/85*15))</f>
        <v>29.411764705882355</v>
      </c>
      <c r="E16" s="6">
        <v>1</v>
      </c>
      <c r="F16" s="4">
        <f>E16*(15+(15/85*15))</f>
        <v>17.647058823529413</v>
      </c>
      <c r="G16" s="22">
        <v>1</v>
      </c>
      <c r="H16" s="4">
        <f>G16*(15+(15/85*15))</f>
        <v>17.647058823529413</v>
      </c>
      <c r="I16" s="22">
        <v>1</v>
      </c>
      <c r="J16" s="4">
        <f>I16*(15+(15/85*15))</f>
        <v>17.647058823529413</v>
      </c>
      <c r="K16" s="22">
        <v>1</v>
      </c>
      <c r="L16" s="4">
        <f>K16*(15+(15/85*15))</f>
        <v>17.647058823529413</v>
      </c>
      <c r="M16" s="23" t="s">
        <v>2</v>
      </c>
      <c r="N16" s="6"/>
      <c r="O16" s="27">
        <f>D16+F16+H16+J16+L16++N16</f>
        <v>100.00000000000003</v>
      </c>
      <c r="P16" s="17"/>
      <c r="Q16" s="17"/>
      <c r="R16" s="17"/>
      <c r="S16" s="17"/>
    </row>
    <row r="17" spans="15:19" ht="15">
      <c r="O17" s="17"/>
      <c r="P17" s="17"/>
      <c r="Q17" s="17"/>
      <c r="S17" s="17"/>
    </row>
    <row r="18" ht="15">
      <c r="O18" s="26"/>
    </row>
    <row r="19" ht="15">
      <c r="O19" s="26"/>
    </row>
  </sheetData>
  <sheetProtection/>
  <mergeCells count="15">
    <mergeCell ref="A1:O1"/>
    <mergeCell ref="A2:O2"/>
    <mergeCell ref="E7:F7"/>
    <mergeCell ref="A3:O3"/>
    <mergeCell ref="C13:O13"/>
    <mergeCell ref="C9:O9"/>
    <mergeCell ref="O7:O8"/>
    <mergeCell ref="A5:N5"/>
    <mergeCell ref="K7:L7"/>
    <mergeCell ref="M7:N7"/>
    <mergeCell ref="C7:D7"/>
    <mergeCell ref="G7:H7"/>
    <mergeCell ref="I7:J7"/>
    <mergeCell ref="A7:A8"/>
    <mergeCell ref="B7:B8"/>
  </mergeCells>
  <printOptions/>
  <pageMargins left="0.5118110236220472" right="0.15748031496062992" top="0.31496062992125984" bottom="0.2362204724409449" header="0.31496062992125984" footer="0.31496062992125984"/>
  <pageSetup fitToHeight="0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B1">
      <selection activeCell="J3" sqref="J3"/>
    </sheetView>
  </sheetViews>
  <sheetFormatPr defaultColWidth="8.8515625" defaultRowHeight="15"/>
  <cols>
    <col min="1" max="1" width="8.140625" style="10" customWidth="1"/>
    <col min="2" max="2" width="45.00390625" style="10" customWidth="1"/>
    <col min="3" max="3" width="10.8515625" style="10" customWidth="1"/>
    <col min="4" max="4" width="9.7109375" style="10" customWidth="1"/>
    <col min="5" max="5" width="10.57421875" style="10" customWidth="1"/>
    <col min="6" max="6" width="9.7109375" style="10" customWidth="1"/>
    <col min="7" max="7" width="10.8515625" style="10" customWidth="1"/>
    <col min="8" max="16384" width="8.8515625" style="10" customWidth="1"/>
  </cols>
  <sheetData>
    <row r="1" spans="1:7" ht="27.75" customHeight="1">
      <c r="A1" s="72" t="s">
        <v>33</v>
      </c>
      <c r="B1" s="72"/>
      <c r="C1" s="72"/>
      <c r="D1" s="72"/>
      <c r="E1" s="72"/>
      <c r="F1" s="72"/>
      <c r="G1" s="72"/>
    </row>
    <row r="3" spans="1:7" ht="130.5" customHeight="1">
      <c r="A3" s="70" t="s">
        <v>0</v>
      </c>
      <c r="B3" s="71" t="s">
        <v>1</v>
      </c>
      <c r="C3" s="59" t="s">
        <v>37</v>
      </c>
      <c r="D3" s="75"/>
      <c r="E3" s="59" t="s">
        <v>38</v>
      </c>
      <c r="F3" s="75"/>
      <c r="G3" s="64" t="s">
        <v>22</v>
      </c>
    </row>
    <row r="4" spans="1:7" ht="39.75" customHeight="1">
      <c r="A4" s="70"/>
      <c r="B4" s="71"/>
      <c r="C4" s="30" t="s">
        <v>21</v>
      </c>
      <c r="D4" s="31" t="s">
        <v>20</v>
      </c>
      <c r="E4" s="30" t="s">
        <v>21</v>
      </c>
      <c r="F4" s="31" t="s">
        <v>20</v>
      </c>
      <c r="G4" s="64"/>
    </row>
    <row r="5" spans="1:7" ht="28.5" customHeight="1">
      <c r="A5" s="28" t="s">
        <v>6</v>
      </c>
      <c r="B5" s="29" t="s">
        <v>12</v>
      </c>
      <c r="C5" s="62"/>
      <c r="D5" s="62"/>
      <c r="E5" s="62"/>
      <c r="F5" s="62"/>
      <c r="G5" s="63"/>
    </row>
    <row r="6" spans="1:9" ht="30.75" customHeight="1">
      <c r="A6" s="3">
        <v>914</v>
      </c>
      <c r="B6" s="34" t="s">
        <v>14</v>
      </c>
      <c r="C6" s="24">
        <v>1</v>
      </c>
      <c r="D6" s="13">
        <f>C6*50</f>
        <v>50</v>
      </c>
      <c r="E6" s="24">
        <v>1</v>
      </c>
      <c r="F6" s="13">
        <f>E6*50</f>
        <v>50</v>
      </c>
      <c r="G6" s="16">
        <f>D6+F6</f>
        <v>100</v>
      </c>
      <c r="H6"/>
      <c r="I6" s="18"/>
    </row>
    <row r="7" spans="1:9" ht="30.75" customHeight="1">
      <c r="A7" s="5">
        <v>918</v>
      </c>
      <c r="B7" s="34" t="s">
        <v>16</v>
      </c>
      <c r="C7" s="20">
        <v>1</v>
      </c>
      <c r="D7" s="13">
        <f>C7*50</f>
        <v>50</v>
      </c>
      <c r="E7" s="20">
        <v>1</v>
      </c>
      <c r="F7" s="13">
        <f>E7*50</f>
        <v>50</v>
      </c>
      <c r="G7" s="16">
        <f aca="true" t="shared" si="0" ref="G7:G12">D7+F7</f>
        <v>100</v>
      </c>
      <c r="H7"/>
      <c r="I7" s="18"/>
    </row>
    <row r="8" spans="1:9" ht="30.75" customHeight="1">
      <c r="A8" s="5">
        <v>919</v>
      </c>
      <c r="B8" s="34" t="s">
        <v>17</v>
      </c>
      <c r="C8" s="32">
        <v>1</v>
      </c>
      <c r="D8" s="13">
        <f>C8*50</f>
        <v>50</v>
      </c>
      <c r="E8" s="32">
        <v>1</v>
      </c>
      <c r="F8" s="13">
        <f>E8*50</f>
        <v>50</v>
      </c>
      <c r="G8" s="16">
        <f t="shared" si="0"/>
        <v>100</v>
      </c>
      <c r="H8"/>
      <c r="I8" s="18"/>
    </row>
    <row r="9" spans="1:9" ht="30.75" customHeight="1">
      <c r="A9" s="28" t="s">
        <v>6</v>
      </c>
      <c r="B9" s="29" t="s">
        <v>13</v>
      </c>
      <c r="C9" s="73"/>
      <c r="D9" s="73"/>
      <c r="E9" s="73"/>
      <c r="F9" s="73"/>
      <c r="G9" s="74"/>
      <c r="H9"/>
      <c r="I9" s="18"/>
    </row>
    <row r="10" spans="1:9" ht="30.75" customHeight="1">
      <c r="A10" s="5">
        <v>913</v>
      </c>
      <c r="B10" s="34" t="s">
        <v>18</v>
      </c>
      <c r="C10" s="24">
        <v>1</v>
      </c>
      <c r="D10" s="13">
        <f>C10*(50+50/50*50)</f>
        <v>100</v>
      </c>
      <c r="E10" s="24" t="s">
        <v>2</v>
      </c>
      <c r="F10" s="13"/>
      <c r="G10" s="16">
        <f t="shared" si="0"/>
        <v>100</v>
      </c>
      <c r="H10"/>
      <c r="I10" s="18"/>
    </row>
    <row r="11" spans="1:9" ht="30.75" customHeight="1">
      <c r="A11" s="5">
        <v>916</v>
      </c>
      <c r="B11" s="34" t="s">
        <v>15</v>
      </c>
      <c r="C11" s="20">
        <v>1</v>
      </c>
      <c r="D11" s="13">
        <f>C11*(50+50/50*50)</f>
        <v>100</v>
      </c>
      <c r="E11" s="20" t="s">
        <v>2</v>
      </c>
      <c r="F11" s="11"/>
      <c r="G11" s="16">
        <f t="shared" si="0"/>
        <v>100</v>
      </c>
      <c r="H11"/>
      <c r="I11" s="18"/>
    </row>
    <row r="12" spans="1:9" ht="30.75" customHeight="1">
      <c r="A12" s="5">
        <v>924</v>
      </c>
      <c r="B12" s="34" t="s">
        <v>19</v>
      </c>
      <c r="C12" s="20">
        <v>1</v>
      </c>
      <c r="D12" s="13">
        <f>C12*(50+50/50*50)</f>
        <v>100</v>
      </c>
      <c r="E12" s="20" t="s">
        <v>2</v>
      </c>
      <c r="F12" s="11"/>
      <c r="G12" s="16">
        <f t="shared" si="0"/>
        <v>100</v>
      </c>
      <c r="H12"/>
      <c r="I12" s="18"/>
    </row>
    <row r="13" spans="7:9" ht="15">
      <c r="G13" s="17"/>
      <c r="I13" s="18"/>
    </row>
  </sheetData>
  <sheetProtection/>
  <mergeCells count="8">
    <mergeCell ref="A1:G1"/>
    <mergeCell ref="C5:G5"/>
    <mergeCell ref="C9:G9"/>
    <mergeCell ref="G3:G4"/>
    <mergeCell ref="A3:A4"/>
    <mergeCell ref="B3:B4"/>
    <mergeCell ref="C3:D3"/>
    <mergeCell ref="E3:F3"/>
  </mergeCells>
  <printOptions/>
  <pageMargins left="0.7086614173228347" right="0.3937007874015748" top="0.3937007874015748" bottom="0.15748031496062992" header="0.15748031496062992" footer="0.15748031496062992"/>
  <pageSetup fitToHeight="0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PageLayoutView="0" workbookViewId="0" topLeftCell="A1">
      <selection activeCell="M11" sqref="M11"/>
    </sheetView>
  </sheetViews>
  <sheetFormatPr defaultColWidth="8.8515625" defaultRowHeight="15"/>
  <cols>
    <col min="1" max="1" width="8.8515625" style="10" customWidth="1"/>
    <col min="2" max="2" width="41.8515625" style="10" customWidth="1"/>
    <col min="3" max="3" width="12.140625" style="10" customWidth="1"/>
    <col min="4" max="4" width="10.57421875" style="10" customWidth="1"/>
    <col min="5" max="5" width="11.8515625" style="10" customWidth="1"/>
    <col min="6" max="6" width="10.28125" style="10" customWidth="1"/>
    <col min="7" max="7" width="11.00390625" style="10" customWidth="1"/>
    <col min="8" max="8" width="10.7109375" style="10" customWidth="1"/>
    <col min="9" max="9" width="11.00390625" style="10" customWidth="1"/>
    <col min="10" max="10" width="12.7109375" style="10" customWidth="1"/>
    <col min="11" max="11" width="11.140625" style="10" customWidth="1"/>
    <col min="12" max="12" width="10.28125" style="10" customWidth="1"/>
    <col min="13" max="13" width="11.7109375" style="10" bestFit="1" customWidth="1"/>
    <col min="14" max="16384" width="8.8515625" style="10" customWidth="1"/>
  </cols>
  <sheetData>
    <row r="1" spans="1:13" ht="36" customHeight="1">
      <c r="A1" s="76" t="s">
        <v>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3" spans="1:13" ht="197.25" customHeight="1">
      <c r="A3" s="80" t="s">
        <v>0</v>
      </c>
      <c r="B3" s="71" t="s">
        <v>1</v>
      </c>
      <c r="C3" s="59" t="s">
        <v>23</v>
      </c>
      <c r="D3" s="60"/>
      <c r="E3" s="59" t="s">
        <v>4</v>
      </c>
      <c r="F3" s="60"/>
      <c r="G3" s="66" t="s">
        <v>24</v>
      </c>
      <c r="H3" s="67"/>
      <c r="I3" s="66" t="s">
        <v>39</v>
      </c>
      <c r="J3" s="67"/>
      <c r="K3" s="66" t="s">
        <v>40</v>
      </c>
      <c r="L3" s="67"/>
      <c r="M3" s="78" t="s">
        <v>22</v>
      </c>
    </row>
    <row r="4" spans="1:13" ht="37.5" customHeight="1">
      <c r="A4" s="81"/>
      <c r="B4" s="71"/>
      <c r="C4" s="30" t="s">
        <v>21</v>
      </c>
      <c r="D4" s="31" t="s">
        <v>20</v>
      </c>
      <c r="E4" s="30" t="s">
        <v>21</v>
      </c>
      <c r="F4" s="31" t="s">
        <v>20</v>
      </c>
      <c r="G4" s="30" t="s">
        <v>21</v>
      </c>
      <c r="H4" s="31" t="s">
        <v>20</v>
      </c>
      <c r="I4" s="30" t="s">
        <v>21</v>
      </c>
      <c r="J4" s="31" t="s">
        <v>20</v>
      </c>
      <c r="K4" s="30" t="s">
        <v>21</v>
      </c>
      <c r="L4" s="31" t="s">
        <v>20</v>
      </c>
      <c r="M4" s="79"/>
    </row>
    <row r="5" spans="1:13" ht="33.75" customHeight="1">
      <c r="A5" s="28" t="s">
        <v>6</v>
      </c>
      <c r="B5" s="29" t="s">
        <v>12</v>
      </c>
      <c r="C5" s="61"/>
      <c r="D5" s="62"/>
      <c r="E5" s="62"/>
      <c r="F5" s="62"/>
      <c r="G5" s="62"/>
      <c r="H5" s="62"/>
      <c r="I5" s="62"/>
      <c r="J5" s="62"/>
      <c r="K5" s="62"/>
      <c r="L5" s="62"/>
      <c r="M5" s="63"/>
    </row>
    <row r="6" spans="1:17" ht="33" customHeight="1">
      <c r="A6" s="3">
        <v>914</v>
      </c>
      <c r="B6" s="34" t="s">
        <v>14</v>
      </c>
      <c r="C6" s="24">
        <v>0</v>
      </c>
      <c r="D6" s="14">
        <f>C6*25</f>
        <v>0</v>
      </c>
      <c r="E6" s="24">
        <v>0</v>
      </c>
      <c r="F6" s="14">
        <f>E6*25</f>
        <v>0</v>
      </c>
      <c r="G6" s="24">
        <v>0</v>
      </c>
      <c r="H6" s="14">
        <f>G6*20</f>
        <v>0</v>
      </c>
      <c r="I6" s="24">
        <v>0</v>
      </c>
      <c r="J6" s="14">
        <f>I6*15</f>
        <v>0</v>
      </c>
      <c r="K6" s="14">
        <v>1</v>
      </c>
      <c r="L6" s="14">
        <f>K6*10</f>
        <v>10</v>
      </c>
      <c r="M6" s="16">
        <f>D6+F6+H6+J6+L6</f>
        <v>10</v>
      </c>
      <c r="N6" s="18"/>
      <c r="O6" s="18"/>
      <c r="Q6" s="18"/>
    </row>
    <row r="7" spans="1:17" ht="33" customHeight="1">
      <c r="A7" s="5">
        <v>918</v>
      </c>
      <c r="B7" s="34" t="s">
        <v>16</v>
      </c>
      <c r="C7" s="24" t="s">
        <v>2</v>
      </c>
      <c r="D7" s="12"/>
      <c r="E7" s="20">
        <v>1</v>
      </c>
      <c r="F7" s="12">
        <f>E7*(25+(25/50*50))</f>
        <v>50</v>
      </c>
      <c r="G7" s="24" t="s">
        <v>2</v>
      </c>
      <c r="H7" s="14"/>
      <c r="I7" s="24">
        <v>1</v>
      </c>
      <c r="J7" s="12">
        <f>I7*(15+(15/50*50))</f>
        <v>30</v>
      </c>
      <c r="K7" s="14">
        <v>1</v>
      </c>
      <c r="L7" s="12">
        <f>K7*(10+(10/50*50))</f>
        <v>20</v>
      </c>
      <c r="M7" s="16">
        <f aca="true" t="shared" si="0" ref="M7:M12">D7+F7+H7+J7+L7</f>
        <v>100</v>
      </c>
      <c r="N7" s="18"/>
      <c r="O7" s="18"/>
      <c r="Q7" s="18"/>
    </row>
    <row r="8" spans="1:17" ht="33" customHeight="1">
      <c r="A8" s="5">
        <v>919</v>
      </c>
      <c r="B8" s="34" t="s">
        <v>17</v>
      </c>
      <c r="C8" s="42" t="s">
        <v>2</v>
      </c>
      <c r="D8" s="33"/>
      <c r="E8" s="32">
        <v>1</v>
      </c>
      <c r="F8" s="12">
        <f>E8*(25+(25/50*50))</f>
        <v>50</v>
      </c>
      <c r="G8" s="42" t="s">
        <v>2</v>
      </c>
      <c r="H8" s="41"/>
      <c r="I8" s="42">
        <v>0</v>
      </c>
      <c r="J8" s="12">
        <f>I8*(15+(15/50*50))</f>
        <v>0</v>
      </c>
      <c r="K8" s="41">
        <v>1</v>
      </c>
      <c r="L8" s="12">
        <f>K8*(10+(10/50*50))</f>
        <v>20</v>
      </c>
      <c r="M8" s="16">
        <f t="shared" si="0"/>
        <v>70</v>
      </c>
      <c r="N8" s="18"/>
      <c r="O8" s="18"/>
      <c r="Q8" s="18"/>
    </row>
    <row r="9" spans="1:17" ht="30.75" customHeight="1">
      <c r="A9" s="28" t="s">
        <v>6</v>
      </c>
      <c r="B9" s="29" t="s">
        <v>13</v>
      </c>
      <c r="C9" s="77"/>
      <c r="D9" s="73"/>
      <c r="E9" s="73"/>
      <c r="F9" s="73"/>
      <c r="G9" s="73"/>
      <c r="H9" s="73"/>
      <c r="I9" s="73"/>
      <c r="J9" s="73"/>
      <c r="K9" s="73"/>
      <c r="L9" s="73"/>
      <c r="M9" s="74"/>
      <c r="N9" s="18"/>
      <c r="O9" s="18"/>
      <c r="Q9" s="18"/>
    </row>
    <row r="10" spans="1:17" ht="26.25" customHeight="1">
      <c r="A10" s="5">
        <v>913</v>
      </c>
      <c r="B10" s="34" t="s">
        <v>18</v>
      </c>
      <c r="C10" s="24" t="s">
        <v>2</v>
      </c>
      <c r="D10" s="14"/>
      <c r="E10" s="24">
        <v>1</v>
      </c>
      <c r="F10" s="12">
        <f>E10*(25+(25/50*50))</f>
        <v>50</v>
      </c>
      <c r="G10" s="24" t="s">
        <v>2</v>
      </c>
      <c r="H10" s="14"/>
      <c r="I10" s="24">
        <v>1</v>
      </c>
      <c r="J10" s="12">
        <f>I10*(15+(15/50*50))</f>
        <v>30</v>
      </c>
      <c r="K10" s="14">
        <v>1</v>
      </c>
      <c r="L10" s="12">
        <f>K10*(10+(10/50*50))</f>
        <v>20</v>
      </c>
      <c r="M10" s="16">
        <f t="shared" si="0"/>
        <v>100</v>
      </c>
      <c r="N10" s="18"/>
      <c r="O10" s="18"/>
      <c r="Q10" s="18"/>
    </row>
    <row r="11" spans="1:17" ht="33" customHeight="1">
      <c r="A11" s="5">
        <v>916</v>
      </c>
      <c r="B11" s="34" t="s">
        <v>15</v>
      </c>
      <c r="C11" s="24" t="s">
        <v>2</v>
      </c>
      <c r="D11" s="12"/>
      <c r="E11" s="20">
        <v>0</v>
      </c>
      <c r="F11" s="12">
        <f>E11*(25+(25/50*50))</f>
        <v>0</v>
      </c>
      <c r="G11" s="24" t="s">
        <v>2</v>
      </c>
      <c r="H11" s="14"/>
      <c r="I11" s="24">
        <v>1</v>
      </c>
      <c r="J11" s="12">
        <f>I11*(15+(15/50*50))</f>
        <v>30</v>
      </c>
      <c r="K11" s="14">
        <v>1</v>
      </c>
      <c r="L11" s="12">
        <f>K11*(10+(10/50*50))</f>
        <v>20</v>
      </c>
      <c r="M11" s="16">
        <f t="shared" si="0"/>
        <v>50</v>
      </c>
      <c r="N11" s="18"/>
      <c r="O11" s="18"/>
      <c r="Q11" s="18"/>
    </row>
    <row r="12" spans="1:17" ht="28.5" customHeight="1">
      <c r="A12" s="5">
        <v>924</v>
      </c>
      <c r="B12" s="34" t="s">
        <v>19</v>
      </c>
      <c r="C12" s="24" t="s">
        <v>2</v>
      </c>
      <c r="D12" s="12"/>
      <c r="E12" s="20">
        <v>1</v>
      </c>
      <c r="F12" s="12">
        <f>E12*(25+(25/50*50))</f>
        <v>50</v>
      </c>
      <c r="G12" s="24" t="s">
        <v>2</v>
      </c>
      <c r="H12" s="14"/>
      <c r="I12" s="24">
        <v>1</v>
      </c>
      <c r="J12" s="12">
        <f>I12*(15+(15/50*50))</f>
        <v>30</v>
      </c>
      <c r="K12" s="14">
        <v>1</v>
      </c>
      <c r="L12" s="12">
        <f>K12*(10+(10/50*50))</f>
        <v>20</v>
      </c>
      <c r="M12" s="16">
        <f t="shared" si="0"/>
        <v>100</v>
      </c>
      <c r="N12" s="18"/>
      <c r="O12" s="18"/>
      <c r="Q12" s="18"/>
    </row>
  </sheetData>
  <sheetProtection/>
  <mergeCells count="11">
    <mergeCell ref="A1:M1"/>
    <mergeCell ref="K3:L3"/>
    <mergeCell ref="C5:M5"/>
    <mergeCell ref="C9:M9"/>
    <mergeCell ref="M3:M4"/>
    <mergeCell ref="A3:A4"/>
    <mergeCell ref="B3:B4"/>
    <mergeCell ref="C3:D3"/>
    <mergeCell ref="E3:F3"/>
    <mergeCell ref="G3:H3"/>
    <mergeCell ref="I3:J3"/>
  </mergeCells>
  <printOptions/>
  <pageMargins left="0.7086614173228347" right="0.27" top="0.51" bottom="0.2755905511811024" header="0.31496062992125984" footer="0.31496062992125984"/>
  <pageSetup fitToHeight="1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I19" sqref="I19"/>
    </sheetView>
  </sheetViews>
  <sheetFormatPr defaultColWidth="8.8515625" defaultRowHeight="15"/>
  <cols>
    <col min="1" max="1" width="9.7109375" style="10" customWidth="1"/>
    <col min="2" max="2" width="45.28125" style="10" customWidth="1"/>
    <col min="3" max="3" width="10.7109375" style="10" customWidth="1"/>
    <col min="4" max="4" width="11.421875" style="10" customWidth="1"/>
    <col min="5" max="5" width="11.57421875" style="10" customWidth="1"/>
    <col min="6" max="6" width="11.00390625" style="10" customWidth="1"/>
    <col min="7" max="7" width="12.421875" style="10" customWidth="1"/>
    <col min="8" max="8" width="11.140625" style="10" customWidth="1"/>
    <col min="9" max="9" width="11.28125" style="10" customWidth="1"/>
    <col min="10" max="10" width="11.140625" style="10" customWidth="1"/>
    <col min="11" max="11" width="10.421875" style="10" customWidth="1"/>
    <col min="12" max="16384" width="8.8515625" style="10" customWidth="1"/>
  </cols>
  <sheetData>
    <row r="1" spans="1:10" ht="30" customHeight="1">
      <c r="A1" s="76" t="s">
        <v>25</v>
      </c>
      <c r="B1" s="76"/>
      <c r="C1" s="76"/>
      <c r="D1" s="76"/>
      <c r="E1" s="76"/>
      <c r="F1" s="76"/>
      <c r="G1" s="76"/>
      <c r="H1" s="76"/>
      <c r="I1" s="76"/>
      <c r="J1" s="76"/>
    </row>
    <row r="3" spans="1:11" ht="98.25" customHeight="1">
      <c r="A3" s="70" t="s">
        <v>0</v>
      </c>
      <c r="B3" s="71" t="s">
        <v>1</v>
      </c>
      <c r="C3" s="85" t="s">
        <v>26</v>
      </c>
      <c r="D3" s="86"/>
      <c r="E3" s="85" t="s">
        <v>27</v>
      </c>
      <c r="F3" s="86"/>
      <c r="G3" s="85" t="s">
        <v>28</v>
      </c>
      <c r="H3" s="86"/>
      <c r="I3" s="85" t="s">
        <v>29</v>
      </c>
      <c r="J3" s="86"/>
      <c r="K3" s="78" t="s">
        <v>22</v>
      </c>
    </row>
    <row r="4" spans="1:11" ht="47.25" customHeight="1">
      <c r="A4" s="70"/>
      <c r="B4" s="71"/>
      <c r="C4" s="30" t="s">
        <v>21</v>
      </c>
      <c r="D4" s="31" t="s">
        <v>20</v>
      </c>
      <c r="E4" s="30" t="s">
        <v>21</v>
      </c>
      <c r="F4" s="31" t="s">
        <v>20</v>
      </c>
      <c r="G4" s="30" t="s">
        <v>21</v>
      </c>
      <c r="H4" s="31" t="s">
        <v>20</v>
      </c>
      <c r="I4" s="30" t="s">
        <v>21</v>
      </c>
      <c r="J4" s="31" t="s">
        <v>20</v>
      </c>
      <c r="K4" s="79"/>
    </row>
    <row r="5" spans="1:11" ht="30" customHeight="1">
      <c r="A5" s="28" t="s">
        <v>6</v>
      </c>
      <c r="B5" s="29" t="s">
        <v>12</v>
      </c>
      <c r="C5" s="61"/>
      <c r="D5" s="62"/>
      <c r="E5" s="62"/>
      <c r="F5" s="62"/>
      <c r="G5" s="62"/>
      <c r="H5" s="62"/>
      <c r="I5" s="62"/>
      <c r="J5" s="62"/>
      <c r="K5" s="63"/>
    </row>
    <row r="6" spans="1:13" ht="32.25" customHeight="1">
      <c r="A6" s="3">
        <v>914</v>
      </c>
      <c r="B6" s="34" t="s">
        <v>14</v>
      </c>
      <c r="C6" s="25">
        <v>0.04</v>
      </c>
      <c r="D6" s="6">
        <f>C6*30</f>
        <v>1.2</v>
      </c>
      <c r="E6" s="25">
        <v>0</v>
      </c>
      <c r="F6" s="15">
        <f>E6*30</f>
        <v>0</v>
      </c>
      <c r="G6" s="25">
        <v>0.13</v>
      </c>
      <c r="H6" s="15">
        <f>G6*20</f>
        <v>2.6</v>
      </c>
      <c r="I6" s="22">
        <v>0</v>
      </c>
      <c r="J6" s="6">
        <f>I6*20</f>
        <v>0</v>
      </c>
      <c r="K6" s="16">
        <f>D6+F6+H6+J6</f>
        <v>3.8</v>
      </c>
      <c r="L6" s="18"/>
      <c r="M6" s="18"/>
    </row>
    <row r="7" spans="1:13" ht="32.25" customHeight="1">
      <c r="A7" s="5">
        <v>918</v>
      </c>
      <c r="B7" s="35" t="s">
        <v>16</v>
      </c>
      <c r="C7" s="22">
        <v>1</v>
      </c>
      <c r="D7" s="6">
        <v>30</v>
      </c>
      <c r="E7" s="25">
        <v>1</v>
      </c>
      <c r="F7" s="15">
        <f>E7*30</f>
        <v>30</v>
      </c>
      <c r="G7" s="15">
        <v>1</v>
      </c>
      <c r="H7" s="15">
        <f>G7*20</f>
        <v>20</v>
      </c>
      <c r="I7" s="22">
        <v>1</v>
      </c>
      <c r="J7" s="6">
        <f>I7*20</f>
        <v>20</v>
      </c>
      <c r="K7" s="16">
        <f>D7+F7+H7+J7</f>
        <v>100</v>
      </c>
      <c r="L7" s="18"/>
      <c r="M7" s="18"/>
    </row>
    <row r="8" spans="1:13" ht="32.25" customHeight="1">
      <c r="A8" s="5">
        <v>919</v>
      </c>
      <c r="B8" s="35" t="s">
        <v>17</v>
      </c>
      <c r="C8" s="25">
        <v>1</v>
      </c>
      <c r="D8" s="37">
        <v>30</v>
      </c>
      <c r="E8" s="25">
        <v>1</v>
      </c>
      <c r="F8" s="15">
        <f>E8*30</f>
        <v>30</v>
      </c>
      <c r="G8" s="38">
        <v>1</v>
      </c>
      <c r="H8" s="15">
        <f>G8*20</f>
        <v>20</v>
      </c>
      <c r="I8" s="36">
        <v>1</v>
      </c>
      <c r="J8" s="6">
        <f>I8*20</f>
        <v>20</v>
      </c>
      <c r="K8" s="16">
        <f>D8+F8+H8+J8</f>
        <v>100</v>
      </c>
      <c r="L8" s="18"/>
      <c r="M8" s="18"/>
    </row>
    <row r="9" spans="1:13" ht="28.5" customHeight="1">
      <c r="A9" s="28" t="s">
        <v>6</v>
      </c>
      <c r="B9" s="29" t="s">
        <v>13</v>
      </c>
      <c r="C9" s="82"/>
      <c r="D9" s="83"/>
      <c r="E9" s="83"/>
      <c r="F9" s="83"/>
      <c r="G9" s="83"/>
      <c r="H9" s="83"/>
      <c r="I9" s="83"/>
      <c r="J9" s="83"/>
      <c r="K9" s="84"/>
      <c r="L9" s="18"/>
      <c r="M9" s="18"/>
    </row>
    <row r="10" spans="1:13" ht="30.75" customHeight="1">
      <c r="A10" s="5">
        <v>913</v>
      </c>
      <c r="B10" s="34" t="s">
        <v>18</v>
      </c>
      <c r="C10" s="21">
        <v>0</v>
      </c>
      <c r="D10" s="4">
        <f>C10*(30+(30/60*40))</f>
        <v>0</v>
      </c>
      <c r="E10" s="39">
        <v>0</v>
      </c>
      <c r="F10" s="4">
        <f>E10*(30+(30/60*40))</f>
        <v>0</v>
      </c>
      <c r="G10" s="25" t="s">
        <v>2</v>
      </c>
      <c r="H10" s="40"/>
      <c r="I10" s="25" t="s">
        <v>2</v>
      </c>
      <c r="J10" s="4"/>
      <c r="K10" s="16">
        <f>D10+F10+H10+J10</f>
        <v>0</v>
      </c>
      <c r="L10" s="18"/>
      <c r="M10" s="18"/>
    </row>
    <row r="11" spans="1:13" ht="32.25" customHeight="1">
      <c r="A11" s="5">
        <v>916</v>
      </c>
      <c r="B11" s="35" t="s">
        <v>15</v>
      </c>
      <c r="C11" s="22">
        <v>1</v>
      </c>
      <c r="D11" s="4">
        <f>C11*(30+(30/60*40))</f>
        <v>50</v>
      </c>
      <c r="E11" s="25">
        <v>1</v>
      </c>
      <c r="F11" s="4">
        <f>E11*(30+(30/60*40))</f>
        <v>50</v>
      </c>
      <c r="G11" s="15" t="s">
        <v>2</v>
      </c>
      <c r="H11" s="15"/>
      <c r="I11" s="25" t="s">
        <v>2</v>
      </c>
      <c r="J11" s="6"/>
      <c r="K11" s="16">
        <f>D11+F11+H11+J11</f>
        <v>100</v>
      </c>
      <c r="L11" s="18"/>
      <c r="M11" s="18"/>
    </row>
    <row r="12" spans="1:13" ht="30.75" customHeight="1">
      <c r="A12" s="5">
        <v>924</v>
      </c>
      <c r="B12" s="34" t="s">
        <v>19</v>
      </c>
      <c r="C12" s="25">
        <v>1</v>
      </c>
      <c r="D12" s="4">
        <f>C12*(30+(30/60*40))</f>
        <v>50</v>
      </c>
      <c r="E12" s="25">
        <v>1</v>
      </c>
      <c r="F12" s="4">
        <f>E12*(30+(30/60*40))</f>
        <v>50</v>
      </c>
      <c r="G12" s="25" t="s">
        <v>2</v>
      </c>
      <c r="H12" s="15"/>
      <c r="I12" s="25" t="s">
        <v>2</v>
      </c>
      <c r="J12" s="6"/>
      <c r="K12" s="16">
        <f>D12+F12+H12+J12</f>
        <v>100</v>
      </c>
      <c r="L12" s="18"/>
      <c r="M12" s="18"/>
    </row>
  </sheetData>
  <sheetProtection/>
  <mergeCells count="10">
    <mergeCell ref="K3:K4"/>
    <mergeCell ref="C5:K5"/>
    <mergeCell ref="C9:K9"/>
    <mergeCell ref="G3:H3"/>
    <mergeCell ref="A1:J1"/>
    <mergeCell ref="A3:A4"/>
    <mergeCell ref="B3:B4"/>
    <mergeCell ref="C3:D3"/>
    <mergeCell ref="E3:F3"/>
    <mergeCell ref="I3:J3"/>
  </mergeCells>
  <printOptions/>
  <pageMargins left="0.7086614173228347" right="0.31496062992125984" top="0.7480314960629921" bottom="0.7480314960629921" header="0.31496062992125984" footer="0.31496062992125984"/>
  <pageSetup fitToHeight="0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14"/>
  <sheetViews>
    <sheetView zoomScalePageLayoutView="0" workbookViewId="0" topLeftCell="A4">
      <selection activeCell="I6" sqref="I6"/>
    </sheetView>
  </sheetViews>
  <sheetFormatPr defaultColWidth="9.140625" defaultRowHeight="15"/>
  <cols>
    <col min="1" max="1" width="11.7109375" style="0" customWidth="1"/>
    <col min="2" max="2" width="25.28125" style="0" customWidth="1"/>
    <col min="3" max="3" width="15.8515625" style="7" customWidth="1"/>
    <col min="4" max="4" width="15.140625" style="8" customWidth="1"/>
    <col min="5" max="6" width="13.57421875" style="0" customWidth="1"/>
    <col min="7" max="7" width="13.140625" style="0" customWidth="1"/>
    <col min="8" max="8" width="13.00390625" style="0" customWidth="1"/>
    <col min="246" max="246" width="9.7109375" style="0" customWidth="1"/>
    <col min="247" max="247" width="41.421875" style="0" customWidth="1"/>
    <col min="248" max="248" width="10.28125" style="0" customWidth="1"/>
    <col min="249" max="249" width="9.140625" style="0" customWidth="1"/>
    <col min="250" max="255" width="14.00390625" style="0" customWidth="1"/>
  </cols>
  <sheetData>
    <row r="2" spans="1:9" s="1" customFormat="1" ht="54" customHeight="1">
      <c r="A2" s="92" t="s">
        <v>46</v>
      </c>
      <c r="B2" s="92"/>
      <c r="C2" s="92"/>
      <c r="D2" s="92"/>
      <c r="E2" s="92"/>
      <c r="F2" s="92"/>
      <c r="G2" s="92"/>
      <c r="H2" s="92"/>
      <c r="I2"/>
    </row>
    <row r="3" spans="1:8" ht="23.25" customHeight="1">
      <c r="A3" s="2"/>
      <c r="B3" s="2"/>
      <c r="C3" s="2"/>
      <c r="D3" s="2"/>
      <c r="E3" s="2"/>
      <c r="F3" s="2"/>
      <c r="G3" s="2"/>
      <c r="H3" s="2"/>
    </row>
    <row r="4" spans="1:8" ht="51" customHeight="1">
      <c r="A4" s="93" t="s">
        <v>0</v>
      </c>
      <c r="B4" s="94" t="s">
        <v>1</v>
      </c>
      <c r="C4" s="94" t="s">
        <v>47</v>
      </c>
      <c r="D4" s="94" t="s">
        <v>48</v>
      </c>
      <c r="E4" s="93" t="s">
        <v>49</v>
      </c>
      <c r="F4" s="93"/>
      <c r="G4" s="93"/>
      <c r="H4" s="93"/>
    </row>
    <row r="5" spans="1:8" ht="66.75" customHeight="1">
      <c r="A5" s="93"/>
      <c r="B5" s="94"/>
      <c r="C5" s="94"/>
      <c r="D5" s="94"/>
      <c r="E5" s="49" t="s">
        <v>42</v>
      </c>
      <c r="F5" s="49" t="s">
        <v>45</v>
      </c>
      <c r="G5" s="49" t="s">
        <v>43</v>
      </c>
      <c r="H5" s="49" t="s">
        <v>44</v>
      </c>
    </row>
    <row r="6" spans="1:8" ht="41.25" customHeight="1">
      <c r="A6" s="89" t="s">
        <v>30</v>
      </c>
      <c r="B6" s="90"/>
      <c r="C6" s="90"/>
      <c r="D6" s="90"/>
      <c r="E6" s="90"/>
      <c r="F6" s="90"/>
      <c r="G6" s="90"/>
      <c r="H6" s="91"/>
    </row>
    <row r="7" spans="1:24" ht="35.25" customHeight="1">
      <c r="A7" s="52">
        <v>914</v>
      </c>
      <c r="B7" s="51" t="s">
        <v>14</v>
      </c>
      <c r="C7" s="44">
        <f>E7+F7+G7+H7</f>
        <v>49.04</v>
      </c>
      <c r="D7" s="45">
        <v>3</v>
      </c>
      <c r="E7" s="50">
        <f>52.9*0.4</f>
        <v>21.16</v>
      </c>
      <c r="F7" s="50">
        <f>100*0.25</f>
        <v>25</v>
      </c>
      <c r="G7" s="50">
        <f>10*0.25</f>
        <v>2.5</v>
      </c>
      <c r="H7" s="53">
        <f>3.8*0.1</f>
        <v>0.38</v>
      </c>
      <c r="I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51" customHeight="1">
      <c r="A8" s="52">
        <v>918</v>
      </c>
      <c r="B8" s="51" t="s">
        <v>16</v>
      </c>
      <c r="C8" s="44">
        <f>E8+F8+G8+H8</f>
        <v>87.14</v>
      </c>
      <c r="D8" s="46">
        <v>1</v>
      </c>
      <c r="E8" s="50">
        <f>67.85*0.4</f>
        <v>27.14</v>
      </c>
      <c r="F8" s="50">
        <f>100*0.25</f>
        <v>25</v>
      </c>
      <c r="G8" s="50">
        <f>100*0.25</f>
        <v>25</v>
      </c>
      <c r="H8" s="53">
        <f>100*0.1</f>
        <v>10</v>
      </c>
      <c r="I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65.25" customHeight="1">
      <c r="A9" s="54">
        <v>919</v>
      </c>
      <c r="B9" s="51" t="s">
        <v>17</v>
      </c>
      <c r="C9" s="44">
        <f>E9+F9+G9+H9</f>
        <v>82.02</v>
      </c>
      <c r="D9" s="47">
        <v>2</v>
      </c>
      <c r="E9" s="50">
        <f>73.8*0.4</f>
        <v>29.52</v>
      </c>
      <c r="F9" s="50">
        <f>100*0.25</f>
        <v>25</v>
      </c>
      <c r="G9" s="50">
        <f>70*0.25</f>
        <v>17.5</v>
      </c>
      <c r="H9" s="53">
        <f>100*0.1</f>
        <v>10</v>
      </c>
      <c r="I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40.5" customHeight="1">
      <c r="A10" s="89" t="s">
        <v>31</v>
      </c>
      <c r="B10" s="90"/>
      <c r="C10" s="90"/>
      <c r="D10" s="90"/>
      <c r="E10" s="90"/>
      <c r="F10" s="90"/>
      <c r="G10" s="90"/>
      <c r="H10" s="91"/>
      <c r="I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33.75" customHeight="1">
      <c r="A11" s="52">
        <v>913</v>
      </c>
      <c r="B11" s="51" t="s">
        <v>18</v>
      </c>
      <c r="C11" s="44">
        <v>82.9</v>
      </c>
      <c r="D11" s="45">
        <v>3</v>
      </c>
      <c r="E11" s="50">
        <f>82.35*0.4</f>
        <v>32.94</v>
      </c>
      <c r="F11" s="50">
        <f>100*0.25</f>
        <v>25</v>
      </c>
      <c r="G11" s="50">
        <f>100*0.25</f>
        <v>25</v>
      </c>
      <c r="H11" s="53">
        <f>0*0.1</f>
        <v>0</v>
      </c>
      <c r="I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34.5" customHeight="1">
      <c r="A12" s="52">
        <v>916</v>
      </c>
      <c r="B12" s="51" t="s">
        <v>15</v>
      </c>
      <c r="C12" s="44">
        <v>83.7</v>
      </c>
      <c r="D12" s="47">
        <v>2</v>
      </c>
      <c r="E12" s="50">
        <f>90.6*0.4</f>
        <v>36.24</v>
      </c>
      <c r="F12" s="50">
        <f>100*0.25</f>
        <v>25</v>
      </c>
      <c r="G12" s="50">
        <f>50*0.25</f>
        <v>12.5</v>
      </c>
      <c r="H12" s="53">
        <f>100*0.1</f>
        <v>10</v>
      </c>
      <c r="I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52.5" customHeight="1">
      <c r="A13" s="52">
        <v>924</v>
      </c>
      <c r="B13" s="51" t="s">
        <v>19</v>
      </c>
      <c r="C13" s="44">
        <v>100</v>
      </c>
      <c r="D13" s="48">
        <v>1</v>
      </c>
      <c r="E13" s="50">
        <f>100*0.4</f>
        <v>40</v>
      </c>
      <c r="F13" s="50">
        <f>100*0.25</f>
        <v>25</v>
      </c>
      <c r="G13" s="50">
        <f>100*0.25</f>
        <v>25</v>
      </c>
      <c r="H13" s="53">
        <f>100*0.1</f>
        <v>10</v>
      </c>
      <c r="I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8" ht="47.25" customHeight="1">
      <c r="A14" s="87" t="s">
        <v>34</v>
      </c>
      <c r="B14" s="88"/>
      <c r="C14" s="55">
        <f>(C7+C8+C9+C11+C12+C13)/6</f>
        <v>80.8</v>
      </c>
      <c r="D14" s="56"/>
      <c r="E14" s="56"/>
      <c r="F14" s="56"/>
      <c r="G14" s="56"/>
      <c r="H14" s="57"/>
    </row>
  </sheetData>
  <sheetProtection/>
  <mergeCells count="9">
    <mergeCell ref="A14:B14"/>
    <mergeCell ref="A6:H6"/>
    <mergeCell ref="A10:H10"/>
    <mergeCell ref="A2:H2"/>
    <mergeCell ref="A4:A5"/>
    <mergeCell ref="B4:B5"/>
    <mergeCell ref="C4:C5"/>
    <mergeCell ref="D4:D5"/>
    <mergeCell ref="E4:H4"/>
  </mergeCells>
  <printOptions/>
  <pageMargins left="0.5905511811023623" right="0.4330708661417323" top="0.7480314960629921" bottom="0.5905511811023623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2020-11-10T14:35:22Z</dcterms:modified>
  <cp:category/>
  <cp:version/>
  <cp:contentType/>
  <cp:contentStatus/>
</cp:coreProperties>
</file>