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18810" windowHeight="11100" tabRatio="759"/>
  </bookViews>
  <sheets>
    <sheet name="Приложение_1" sheetId="6" r:id="rId1"/>
  </sheets>
  <definedNames>
    <definedName name="_xlnm._FilterDatabase" localSheetId="0" hidden="1">Приложение_1!$C$1:$C$179</definedName>
    <definedName name="_xlnm.Print_Area" localSheetId="0">Приложение_1!$A$1:$E$179</definedName>
  </definedNames>
  <calcPr calcId="145621"/>
</workbook>
</file>

<file path=xl/calcChain.xml><?xml version="1.0" encoding="utf-8"?>
<calcChain xmlns="http://schemas.openxmlformats.org/spreadsheetml/2006/main">
  <c r="C16" i="6" l="1"/>
  <c r="C15" i="6" l="1"/>
  <c r="E32" i="6" l="1"/>
  <c r="D30" i="6"/>
  <c r="C30" i="6"/>
  <c r="E16" i="6"/>
  <c r="D16" i="6"/>
  <c r="E110" i="6" l="1"/>
  <c r="D110" i="6"/>
  <c r="C110" i="6"/>
  <c r="E91" i="6"/>
  <c r="D91" i="6"/>
  <c r="C91" i="6"/>
  <c r="E88" i="6"/>
  <c r="D88" i="6"/>
  <c r="C88" i="6"/>
  <c r="E86" i="6"/>
  <c r="D86" i="6"/>
  <c r="C86" i="6"/>
  <c r="E84" i="6"/>
  <c r="D84" i="6"/>
  <c r="C84" i="6"/>
  <c r="E117" i="6"/>
  <c r="D117" i="6" l="1"/>
  <c r="E107" i="6"/>
  <c r="D107" i="6"/>
  <c r="C107" i="6"/>
  <c r="E103" i="6"/>
  <c r="D103" i="6"/>
  <c r="C103" i="6"/>
  <c r="E101" i="6"/>
  <c r="D101" i="6"/>
  <c r="C101" i="6"/>
  <c r="E99" i="6" l="1"/>
  <c r="D99" i="6"/>
  <c r="C99" i="6"/>
  <c r="E94" i="6"/>
  <c r="D94" i="6"/>
  <c r="C94" i="6"/>
  <c r="C117" i="6" l="1"/>
  <c r="C114" i="6"/>
  <c r="D114" i="6"/>
  <c r="E114" i="6"/>
  <c r="E44" i="6" l="1"/>
  <c r="D44" i="6"/>
  <c r="C44" i="6"/>
  <c r="E26" i="6"/>
  <c r="E23" i="6" s="1"/>
  <c r="E22" i="6" s="1"/>
  <c r="D26" i="6"/>
  <c r="C26" i="6"/>
  <c r="D172" i="6"/>
  <c r="E172" i="6"/>
  <c r="C172" i="6"/>
  <c r="E176" i="6"/>
  <c r="D176" i="6"/>
  <c r="C176" i="6"/>
  <c r="C178" i="6"/>
  <c r="E161" i="6"/>
  <c r="D161" i="6"/>
  <c r="C161" i="6"/>
  <c r="C169" i="6"/>
  <c r="E165" i="6"/>
  <c r="D165" i="6"/>
  <c r="C165" i="6"/>
  <c r="E158" i="6"/>
  <c r="D158" i="6"/>
  <c r="C158" i="6"/>
  <c r="D156" i="6"/>
  <c r="C156" i="6"/>
  <c r="E144" i="6"/>
  <c r="D144" i="6"/>
  <c r="C144" i="6"/>
  <c r="E145" i="6"/>
  <c r="D145" i="6"/>
  <c r="C145" i="6"/>
  <c r="E147" i="6"/>
  <c r="D147" i="6"/>
  <c r="C147" i="6"/>
  <c r="C123" i="6"/>
  <c r="C23" i="6"/>
  <c r="C22" i="6" s="1"/>
  <c r="D23" i="6"/>
  <c r="D22" i="6" s="1"/>
  <c r="D15" i="6" l="1"/>
  <c r="E15" i="6"/>
  <c r="E173" i="6" l="1"/>
  <c r="D173" i="6"/>
  <c r="C173" i="6"/>
  <c r="E141" i="6" l="1"/>
  <c r="D141" i="6"/>
  <c r="C141" i="6"/>
  <c r="E155" i="6"/>
  <c r="D155" i="6"/>
  <c r="C155" i="6"/>
  <c r="D52" i="6"/>
  <c r="E52" i="6"/>
  <c r="C52" i="6"/>
  <c r="E63" i="6" l="1"/>
  <c r="E62" i="6" s="1"/>
  <c r="D63" i="6"/>
  <c r="D62" i="6" s="1"/>
  <c r="C63" i="6"/>
  <c r="C62" i="6" s="1"/>
  <c r="E139" i="6" l="1"/>
  <c r="D139" i="6"/>
  <c r="C139" i="6"/>
  <c r="E151" i="6" l="1"/>
  <c r="D151" i="6"/>
  <c r="C151" i="6"/>
  <c r="D123" i="6" l="1"/>
  <c r="D122" i="6" s="1"/>
  <c r="E123" i="6"/>
  <c r="E122" i="6" s="1"/>
  <c r="C122" i="6"/>
  <c r="E153" i="6" l="1"/>
  <c r="D153" i="6"/>
  <c r="C153" i="6"/>
  <c r="E104" i="6" l="1"/>
  <c r="D104" i="6"/>
  <c r="C104" i="6"/>
  <c r="D92" i="6"/>
  <c r="E92" i="6"/>
  <c r="C92" i="6"/>
  <c r="D90" i="6"/>
  <c r="E90" i="6"/>
  <c r="C90" i="6"/>
  <c r="E96" i="6" l="1"/>
  <c r="D96" i="6"/>
  <c r="C96" i="6"/>
  <c r="D87" i="6"/>
  <c r="E87" i="6"/>
  <c r="C87" i="6"/>
  <c r="C119" i="6" l="1"/>
  <c r="D119" i="6"/>
  <c r="E119" i="6"/>
  <c r="E102" i="6"/>
  <c r="D102" i="6"/>
  <c r="C102" i="6"/>
  <c r="E175" i="6" l="1"/>
  <c r="D175" i="6"/>
  <c r="E164" i="6"/>
  <c r="D164" i="6"/>
  <c r="D160" i="6"/>
  <c r="E157" i="6"/>
  <c r="D157" i="6"/>
  <c r="E143" i="6"/>
  <c r="D29" i="6"/>
  <c r="E29" i="6"/>
  <c r="D31" i="6"/>
  <c r="E31" i="6"/>
  <c r="E177" i="6"/>
  <c r="D177" i="6"/>
  <c r="E170" i="6"/>
  <c r="D170" i="6"/>
  <c r="E168" i="6"/>
  <c r="D168" i="6"/>
  <c r="E166" i="6"/>
  <c r="D166" i="6"/>
  <c r="E162" i="6"/>
  <c r="D162" i="6"/>
  <c r="E160" i="6"/>
  <c r="D149" i="6"/>
  <c r="E149" i="6"/>
  <c r="D143" i="6"/>
  <c r="E137" i="6"/>
  <c r="D137" i="6"/>
  <c r="E135" i="6"/>
  <c r="D135" i="6"/>
  <c r="D134" i="6" s="1"/>
  <c r="E132" i="6"/>
  <c r="D132" i="6"/>
  <c r="E130" i="6"/>
  <c r="D130" i="6"/>
  <c r="E128" i="6"/>
  <c r="D128" i="6"/>
  <c r="E118" i="6"/>
  <c r="D118" i="6"/>
  <c r="E116" i="6"/>
  <c r="E113" i="6" s="1"/>
  <c r="D116" i="6"/>
  <c r="D113" i="6" s="1"/>
  <c r="E111" i="6"/>
  <c r="D111" i="6"/>
  <c r="E109" i="6"/>
  <c r="D109" i="6"/>
  <c r="E106" i="6"/>
  <c r="D106" i="6"/>
  <c r="E100" i="6"/>
  <c r="D100" i="6"/>
  <c r="E98" i="6"/>
  <c r="D98" i="6"/>
  <c r="E85" i="6"/>
  <c r="D85" i="6"/>
  <c r="E83" i="6"/>
  <c r="D83" i="6"/>
  <c r="E79" i="6"/>
  <c r="E78" i="6" s="1"/>
  <c r="E77" i="6" s="1"/>
  <c r="D79" i="6"/>
  <c r="D78" i="6" s="1"/>
  <c r="D77" i="6" s="1"/>
  <c r="E75" i="6"/>
  <c r="D75" i="6"/>
  <c r="E73" i="6"/>
  <c r="D73" i="6"/>
  <c r="E70" i="6"/>
  <c r="E69" i="6" s="1"/>
  <c r="D70" i="6"/>
  <c r="D69" i="6" s="1"/>
  <c r="E60" i="6"/>
  <c r="E59" i="6" s="1"/>
  <c r="D60" i="6"/>
  <c r="D59" i="6" s="1"/>
  <c r="E57" i="6"/>
  <c r="E56" i="6" s="1"/>
  <c r="D57" i="6"/>
  <c r="D56" i="6" s="1"/>
  <c r="E54" i="6"/>
  <c r="D54" i="6"/>
  <c r="E50" i="6"/>
  <c r="D50" i="6"/>
  <c r="E45" i="6"/>
  <c r="D45" i="6"/>
  <c r="E43" i="6"/>
  <c r="D43" i="6"/>
  <c r="E40" i="6"/>
  <c r="E39" i="6" s="1"/>
  <c r="D40" i="6"/>
  <c r="D39" i="6" s="1"/>
  <c r="E37" i="6"/>
  <c r="D37" i="6"/>
  <c r="E34" i="6"/>
  <c r="D34" i="6"/>
  <c r="E14" i="6"/>
  <c r="D14" i="6"/>
  <c r="C14" i="6"/>
  <c r="C175" i="6"/>
  <c r="C160" i="6"/>
  <c r="C164" i="6"/>
  <c r="C157" i="6"/>
  <c r="C149" i="6"/>
  <c r="C143" i="6"/>
  <c r="C118" i="6"/>
  <c r="C111" i="6"/>
  <c r="C29" i="6"/>
  <c r="C128" i="6"/>
  <c r="C177" i="6"/>
  <c r="C170" i="6"/>
  <c r="C168" i="6"/>
  <c r="C130" i="6"/>
  <c r="C109" i="6"/>
  <c r="C106" i="6"/>
  <c r="C100" i="6"/>
  <c r="C98" i="6"/>
  <c r="C85" i="6"/>
  <c r="C83" i="6"/>
  <c r="C54" i="6"/>
  <c r="C50" i="6"/>
  <c r="C43" i="6"/>
  <c r="C40" i="6"/>
  <c r="C39" i="6" s="1"/>
  <c r="C34" i="6"/>
  <c r="C166" i="6"/>
  <c r="C162" i="6"/>
  <c r="C137" i="6"/>
  <c r="C135" i="6"/>
  <c r="C134" i="6" s="1"/>
  <c r="C132" i="6"/>
  <c r="C116" i="6"/>
  <c r="C113" i="6" s="1"/>
  <c r="C79" i="6"/>
  <c r="C78" i="6" s="1"/>
  <c r="C77" i="6" s="1"/>
  <c r="C75" i="6"/>
  <c r="C73" i="6"/>
  <c r="C70" i="6"/>
  <c r="C69" i="6" s="1"/>
  <c r="C60" i="6"/>
  <c r="C59" i="6" s="1"/>
  <c r="C57" i="6"/>
  <c r="C56" i="6" s="1"/>
  <c r="C45" i="6"/>
  <c r="C37" i="6"/>
  <c r="C31" i="6"/>
  <c r="E82" i="6" l="1"/>
  <c r="E81" i="6" s="1"/>
  <c r="D82" i="6"/>
  <c r="D81" i="6" s="1"/>
  <c r="C82" i="6"/>
  <c r="C81" i="6" s="1"/>
  <c r="E134" i="6"/>
  <c r="C28" i="6"/>
  <c r="C27" i="6" s="1"/>
  <c r="E28" i="6"/>
  <c r="E27" i="6" s="1"/>
  <c r="D28" i="6"/>
  <c r="D27" i="6" s="1"/>
  <c r="D159" i="6"/>
  <c r="E159" i="6"/>
  <c r="C159" i="6"/>
  <c r="D49" i="6"/>
  <c r="D48" i="6" s="1"/>
  <c r="E127" i="6"/>
  <c r="D42" i="6"/>
  <c r="E42" i="6"/>
  <c r="E36" i="6"/>
  <c r="E49" i="6"/>
  <c r="E48" i="6" s="1"/>
  <c r="D72" i="6"/>
  <c r="D68" i="6" s="1"/>
  <c r="C42" i="6"/>
  <c r="C72" i="6"/>
  <c r="C68" i="6" s="1"/>
  <c r="D36" i="6"/>
  <c r="E72" i="6"/>
  <c r="E68" i="6" s="1"/>
  <c r="C49" i="6"/>
  <c r="C48" i="6" s="1"/>
  <c r="C127" i="6"/>
  <c r="D127" i="6"/>
  <c r="C36" i="6"/>
  <c r="E47" i="6" l="1"/>
  <c r="C47" i="6"/>
  <c r="D47" i="6"/>
  <c r="D12" i="6"/>
  <c r="E12" i="6"/>
  <c r="C12" i="6"/>
  <c r="D126" i="6"/>
  <c r="D125" i="6" s="1"/>
  <c r="C126" i="6"/>
  <c r="C125" i="6" s="1"/>
  <c r="E126" i="6"/>
  <c r="E125" i="6" s="1"/>
  <c r="D11" i="6" l="1"/>
  <c r="E11" i="6"/>
  <c r="C11" i="6"/>
  <c r="D179" i="6" l="1"/>
  <c r="C179" i="6"/>
  <c r="E179" i="6"/>
</calcChain>
</file>

<file path=xl/sharedStrings.xml><?xml version="1.0" encoding="utf-8"?>
<sst xmlns="http://schemas.openxmlformats.org/spreadsheetml/2006/main" count="345" uniqueCount="344">
  <si>
    <t>Приложение № 1</t>
  </si>
  <si>
    <t xml:space="preserve">                 к решению Совета депутатов ЗАТО Александровск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</si>
  <si>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</si>
  <si>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</si>
  <si>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</si>
  <si>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</si>
  <si>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</si>
  <si>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 получателями средств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</si>
  <si>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</si>
  <si>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</si>
  <si>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</si>
  <si>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</si>
  <si>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</si>
  <si>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государственную регистрацию актов гражданского состояния</t>
  </si>
  <si>
    <t>Прочие межбюджетные трансферты, передаваемые бюджетам городских округов</t>
  </si>
  <si>
    <t>Дотации бюджетам городских округов на поддержку мер по обеспечению сбалансированности бюджетов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</si>
  <si>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</si>
  <si>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</si>
  <si>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</si>
  <si>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Единая субвенция бюджетам городских округов</t>
  </si>
  <si>
    <t>Прочие доходы от компенсации затрат бюджетов городских округов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</si>
  <si>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</si>
  <si>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</si>
  <si>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</si>
  <si>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</si>
  <si>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</si>
  <si>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</si>
  <si>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</si>
  <si>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</si>
  <si>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</si>
  <si>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</si>
  <si>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</si>
  <si>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</si>
  <si>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</si>
  <si>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</si>
  <si>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</si>
  <si>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</si>
  <si>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</si>
  <si>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</si>
  <si>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</si>
  <si>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000 1 03 02231 01 0000 110</t>
  </si>
  <si>
    <t>000 1 03 02241 01 0000 110</t>
  </si>
  <si>
    <t>000 1 03 02251 01 0000 110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</si>
  <si>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</si>
  <si>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</si>
  <si>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</si>
  <si>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</si>
  <si>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</si>
  <si>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</si>
  <si>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</si>
  <si>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</si>
  <si>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</si>
  <si>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</si>
  <si>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000 1 05 04000 02 0000 110</t>
  </si>
  <si>
    <t>Налог, взимаемый в связи с применением патентной системы налогообложения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</si>
  <si>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</si>
  <si>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</si>
  <si>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</si>
  <si>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</si>
  <si>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</si>
  <si>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</si>
  <si>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</si>
  <si>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</si>
  <si>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</si>
  <si>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</si>
  <si>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</si>
  <si>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</si>
  <si>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</si>
  <si>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</si>
  <si>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</si>
  <si>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</si>
  <si>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</si>
  <si>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</si>
  <si>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</si>
  <si>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</si>
  <si>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</si>
  <si>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Государственная пошлина за выдачу разрешения на установку рекламной конструкции 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</si>
  <si>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</si>
  <si>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</si>
  <si>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</si>
  <si>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</si>
  <si>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</si>
  <si>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</si>
  <si>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</si>
  <si>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</si>
  <si>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</si>
  <si>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</si>
  <si>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000 1 11 05024 04 0000 120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</si>
  <si>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</si>
  <si>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</si>
  <si>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</si>
  <si>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</si>
  <si>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</si>
  <si>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</si>
  <si>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</si>
  <si>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000 1 11 07014 04 0000 120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</si>
  <si>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</si>
  <si>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</si>
  <si>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</si>
  <si>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</si>
  <si>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</si>
  <si>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</si>
  <si>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</si>
  <si>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</si>
  <si>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</si>
  <si>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</si>
  <si>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</si>
  <si>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000 1 13 01994 04 0000 130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</si>
  <si>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</si>
  <si>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</si>
  <si>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</si>
  <si>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</si>
  <si>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</si>
  <si>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000 1 13 02990 00 0000 130</t>
  </si>
  <si>
    <t>Прочие доходы от компенсации затрат государства</t>
  </si>
  <si>
    <t>000 1 13 02994 04 0000 130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</si>
  <si>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</si>
  <si>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</si>
  <si>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</si>
  <si>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</si>
  <si>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</si>
  <si>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</si>
  <si>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</si>
  <si>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000 1 16 00000 00 0000 000</t>
  </si>
  <si>
    <t>Штрафы, санкции, возмещение ущерба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</si>
  <si>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</si>
  <si>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</si>
  <si>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</si>
  <si>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</si>
  <si>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</si>
  <si>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</si>
  <si>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</si>
  <si>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</si>
  <si>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</si>
  <si>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</si>
  <si>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</si>
  <si>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</si>
  <si>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</si>
  <si>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</si>
  <si>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</si>
  <si>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</si>
  <si>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</si>
  <si>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</si>
  <si>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</si>
  <si>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</si>
  <si>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000 1 16 01200 01 0000 140</t>
  </si>
  <si>
    <t>000 1 16 01203 01 0000 140</t>
  </si>
  <si>
    <t>000 1 16 07090 00 0000 140</t>
  </si>
  <si>
    <t>000 1 16 07090 04 0000 140</t>
  </si>
  <si>
    <t>000 1 16 10000 00 0000 140</t>
  </si>
  <si>
    <t>000 1 16 10120 00 0000 140</t>
  </si>
  <si>
    <t>000 1 16 10123 01 0000 140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</si>
  <si>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</si>
  <si>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</si>
  <si>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</si>
  <si>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</si>
  <si>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</si>
  <si>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</si>
  <si>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</si>
  <si>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обеспеченнности</t>
  </si>
  <si>
    <t>000 2 02 15001 04 0000 150</t>
  </si>
  <si>
    <t>Дотации бюджетам городских округов на выравнивание бюджетной обеспеченнности</t>
  </si>
  <si>
    <t>000 2 02 15002 00 0000 150</t>
  </si>
  <si>
    <t>Дотации бюджетам на поддержку мер по обеспечению сбалансированности бюджетов</t>
  </si>
  <si>
    <t>000 2 02 15002 04 0000 150</t>
  </si>
  <si>
    <t>000 2 02 15010 00 0000 150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</si>
  <si>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</si>
  <si>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000 2 02 15010 04 0000 150</t>
  </si>
  <si>
    <t>000 2 02 20000 00 0000 150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</si>
  <si>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</si>
  <si>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</si>
  <si>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000 2 02 29999 00 0000 150</t>
  </si>
  <si>
    <t>Прочие субсидии</t>
  </si>
  <si>
    <t>000 2 02 29999 04 0000 150</t>
  </si>
  <si>
    <t>000 2 02 30000 00 0000 150</t>
  </si>
  <si>
    <t>Субвенции бюджетам бюджетной системы Российской Федерации</t>
  </si>
  <si>
    <t>000 2 02 30024 00 0000 150</t>
  </si>
  <si>
    <t>000 2 02 30024 04 0000 150</t>
  </si>
  <si>
    <t>000 2 02 30027 00 0000 150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</si>
  <si>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</si>
  <si>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000 2 02 30027 04 0000 150</t>
  </si>
  <si>
    <t>000 2 02 30029 00 0000 150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</si>
  <si>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</si>
  <si>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</si>
  <si>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000 2 02 35120 00 0000 150</t>
  </si>
  <si>
    <t>000 2 02 35120 04 0000 150</t>
  </si>
  <si>
    <t>000 2 02 35930 00 0000 150</t>
  </si>
  <si>
    <t>Субвенции бюджетам на государственную регистрацию актов гражданского состояния</t>
  </si>
  <si>
    <t>000 2 02 35930 04 0000 150</t>
  </si>
  <si>
    <t>000 2 02 39998 00 0000 150</t>
  </si>
  <si>
    <t>Единая субвенция местным бюджетам</t>
  </si>
  <si>
    <t>000 2 02 39998 04 0000 150</t>
  </si>
  <si>
    <t>000 2 02 40000 00 0000 150</t>
  </si>
  <si>
    <t>Иные межбюджетные трансферты</t>
  </si>
  <si>
    <t>000 2 02 49999 00 0000 150</t>
  </si>
  <si>
    <t>Прочие межбюджетные трансферты, передаваемые бюджетам</t>
  </si>
  <si>
    <t>000 2 02 49999 04 0000 150</t>
  </si>
  <si>
    <t>ИТОГО ДОХОДОВ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</si>
  <si>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</si>
  <si>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</si>
  <si>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</si>
  <si>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</si>
  <si>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</si>
  <si>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</si>
  <si>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</si>
  <si>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000 2 02 25304 04 0000 150</t>
  </si>
  <si>
    <t>000 2 02 45303 04 0000 150</t>
  </si>
  <si>
    <t>000 2 02 45303 00 0000 150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</si>
  <si>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</si>
  <si>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</si>
  <si>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</si>
  <si>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</si>
  <si>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</si>
  <si>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</si>
  <si>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</si>
  <si>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</si>
  <si>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</si>
  <si>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</si>
  <si>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</si>
  <si>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</si>
  <si>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</si>
  <si>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</si>
  <si>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</si>
  <si>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000 2 02 20216 00 0000 150</t>
  </si>
  <si>
    <t>000 2 02 20216 04 0000 150</t>
  </si>
  <si>
    <t>000 2 02 25519 00 0000 150</t>
  </si>
  <si>
    <t>000 2 02 25519 04 0000 150</t>
  </si>
  <si>
    <t>000 1 16 02000 02 0000 140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</si>
  <si>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</si>
  <si>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</si>
  <si>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рублей, копеек</t>
  </si>
  <si>
    <t>000 1 16 01173 01 0000 140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</si>
  <si>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</si>
  <si>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</si>
  <si>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</si>
  <si>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</si>
  <si>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</si>
  <si>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000 1 16 07010 04 0000 140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</si>
  <si>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</si>
  <si>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</si>
  <si>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000 1 01 02080 01 0000 110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</si>
  <si>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</si>
  <si>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</si>
  <si>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000 1 16 01130 01 0000 140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</si>
  <si>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</si>
  <si>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</si>
  <si>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</si>
  <si>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2024 год</t>
  </si>
  <si>
    <t>000 1 17 00000 00 0000 000</t>
  </si>
  <si>
    <t>000 1 08 07150 01 0000 110</t>
  </si>
  <si>
    <t>000 1 08 03010 01 0000 110</t>
  </si>
  <si>
    <t>000 1 16 01080 01 0000 140</t>
  </si>
  <si>
    <t>000 1 16 01083 01 0000 140</t>
  </si>
  <si>
    <t>000 1 16 01090 01 0000 140</t>
  </si>
  <si>
    <t>000 1 16 01093 01 0000 140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</si>
  <si>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</si>
  <si>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</si>
  <si>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</si>
  <si>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</si>
  <si>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000 1 16 01180 01 0000 140</t>
  </si>
  <si>
    <t>000 1 16 01183 01 0000 140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</si>
  <si>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</si>
  <si>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</si>
  <si>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000 2 02 25097 04 0000 150</t>
  </si>
  <si>
    <t>000 2 02 25097 00 0000 150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</si>
  <si>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</si>
  <si>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</si>
  <si>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</si>
  <si>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</si>
  <si>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000 2 02 25555 00 0000 150</t>
  </si>
  <si>
    <t>000 2 02 25555 04 0000 150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</si>
  <si>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</si>
  <si>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</si>
  <si>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Прочие неналоговые доходы</t>
  </si>
  <si>
    <t>000 1 17 15000 00 0000 150</t>
  </si>
  <si>
    <t>Инициативные платежи</t>
  </si>
  <si>
    <t>000 1 17 15020 04 0000 150</t>
  </si>
  <si>
    <t>Инициативные платежи, зачисляемые в бюджеты городских округов</t>
  </si>
  <si>
    <t>000 2 02 25527 00 0000 150</t>
  </si>
  <si>
    <t>000 2 02 25527 04 0000 150</t>
  </si>
  <si>
    <t>Субсидии бюджетам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</si>
  <si>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</si>
  <si>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2025 год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</si>
  <si>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</si>
  <si>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</si>
  <si>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</si>
  <si>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</si>
  <si>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</si>
  <si>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000 2 02 25098 00 0000 150</t>
  </si>
  <si>
    <t>000 2 02 25098 04 0000 150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</si>
  <si>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</si>
  <si>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</si>
  <si>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</si>
  <si>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</si>
  <si>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</si>
  <si>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</si>
  <si>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</si>
  <si>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</si>
  <si>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</si>
  <si>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</si>
  <si>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000 1 12 01041 01 0000 120</t>
  </si>
  <si>
    <t>Плата за размещение отходов производства</t>
  </si>
  <si>
    <t>000 1 12 01042 01 0000 120</t>
  </si>
  <si>
    <t>Плата за размещение твердых коммунальных отходов</t>
  </si>
  <si>
    <t>000 2 02 25750 04 0000 150</t>
  </si>
  <si>
    <t>000 2 02 25750 00 0000 150</t>
  </si>
  <si>
    <t>Субсидии бюджетам на реализацию мероприятий по модернизации школьных систем образования</t>
  </si>
  <si>
    <t>Субсидии бюджетам городских округов на реализацию мероприятий по модернизации школьных систем образования</t>
  </si>
  <si>
    <t>000 2 02 45179 04 0000 150</t>
  </si>
  <si>
    <t>000 2 02 45179 00 0000 150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</si>
  <si>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</si>
  <si>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</si>
  <si>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</si>
  <si>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</si>
  <si>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</si>
  <si>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</si>
  <si>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</si>
  <si>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</si>
  <si>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</si>
  <si>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 xml:space="preserve">   от                   2023 г. №     </t>
  </si>
  <si>
    <t>Объем поступлений доходов местного бюджета ЗАТО Александровск  на 2024 год и на плановый период 2025 и 2026 годов</t>
  </si>
  <si>
    <t>2026 год</t>
  </si>
  <si>
    <t>000 2 02 25513 00 0000 150</t>
  </si>
  <si>
    <t>000 2 02 25513 04 0000 150</t>
  </si>
  <si>
    <t>Субсидии бюджетам на развитие сети учреждений культурно-досугового типа</t>
  </si>
  <si>
    <t>Субсидии бюджетам городских округов на развитие сети учреждений культурно-досугового типа</t>
  </si>
  <si>
    <t>000 2 02 25213 00 0000 150</t>
  </si>
  <si>
    <t>000 2 02 25213 04 0000 150</t>
  </si>
  <si>
    <t>Субсидии бюджетам городских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</si>
  <si>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</si>
  <si>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000 2 02 25511 00 0000 150</t>
  </si>
  <si>
    <t>000 2 02 25511 04 0000 150</t>
  </si>
  <si>
    <t>Субсидии бюджетам на проведение комплексных кадастровых работ</t>
  </si>
  <si>
    <t>Субсидии бюджетам городских округов на проведение комплексных кадастровых работ</t>
  </si>
  <si>
    <t>000 1 16 01100 01 0000 140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</si>
  <si>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</si>
  <si>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</si>
  <si>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</si>
  <si>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</si>
  <si>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 xml:space="preserve">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</si>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</sst>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 Cyr"/>
      <charset val="204"/>
    </font>
    <font>
      <i/>
      <sz val="14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  <family val="2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93">
    <xf numFmtId="0" fontId="0" fillId="0" borderId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2" fillId="24" borderId="0"/>
    <xf numFmtId="0" fontId="32" fillId="0" borderId="13">
      <alignment horizontal="center" vertical="center" wrapText="1"/>
    </xf>
    <xf numFmtId="0" fontId="33" fillId="0" borderId="0">
      <alignment horizontal="center"/>
    </xf>
    <xf numFmtId="0" fontId="32" fillId="0" borderId="0"/>
    <xf numFmtId="0" fontId="32" fillId="0" borderId="0">
      <alignment horizontal="right"/>
    </xf>
    <xf numFmtId="0" fontId="32" fillId="24" borderId="0">
      <alignment shrinkToFit="1"/>
    </xf>
    <xf numFmtId="0" fontId="34" fillId="0" borderId="14">
      <alignment horizontal="right"/>
    </xf>
    <xf numFmtId="4" fontId="34" fillId="25" borderId="14">
      <alignment horizontal="right" vertical="top" shrinkToFit="1"/>
    </xf>
    <xf numFmtId="0" fontId="32" fillId="24" borderId="14"/>
    <xf numFmtId="4" fontId="34" fillId="26" borderId="14">
      <alignment horizontal="right" vertical="top" shrinkToFit="1"/>
    </xf>
    <xf numFmtId="0" fontId="33" fillId="0" borderId="0">
      <alignment horizontal="center"/>
    </xf>
    <xf numFmtId="0" fontId="34" fillId="0" borderId="14">
      <alignment horizontal="right"/>
    </xf>
    <xf numFmtId="0" fontId="32" fillId="0" borderId="0">
      <alignment horizontal="right"/>
    </xf>
    <xf numFmtId="0" fontId="32" fillId="0" borderId="0">
      <alignment horizontal="left" wrapText="1"/>
    </xf>
    <xf numFmtId="0" fontId="34" fillId="0" borderId="13">
      <alignment vertical="top" wrapText="1"/>
    </xf>
    <xf numFmtId="1" fontId="32" fillId="0" borderId="13">
      <alignment vertical="top" wrapText="1"/>
    </xf>
    <xf numFmtId="1" fontId="32" fillId="0" borderId="13">
      <alignment horizontal="center" vertical="top" shrinkToFit="1"/>
    </xf>
    <xf numFmtId="0" fontId="32" fillId="24" borderId="0">
      <alignment horizontal="center"/>
    </xf>
    <xf numFmtId="4" fontId="34" fillId="25" borderId="13">
      <alignment horizontal="right" vertical="top" shrinkToFit="1"/>
    </xf>
    <xf numFmtId="4" fontId="34" fillId="0" borderId="13">
      <alignment horizontal="right" vertical="top" shrinkToFit="1"/>
    </xf>
    <xf numFmtId="4" fontId="32" fillId="0" borderId="13">
      <alignment horizontal="right" vertical="top" shrinkToFit="1"/>
    </xf>
    <xf numFmtId="4" fontId="34" fillId="26" borderId="13">
      <alignment horizontal="right" vertical="top" shrinkToFit="1"/>
    </xf>
    <xf numFmtId="0" fontId="32" fillId="0" borderId="0">
      <alignment vertical="top"/>
    </xf>
    <xf numFmtId="49" fontId="32" fillId="0" borderId="13">
      <alignment vertical="top" wrapText="1"/>
    </xf>
    <xf numFmtId="4" fontId="34" fillId="27" borderId="13">
      <alignment horizontal="right" vertical="top" shrinkToFit="1"/>
    </xf>
    <xf numFmtId="0" fontId="32" fillId="24" borderId="15">
      <alignment shrinkToFit="1"/>
    </xf>
    <xf numFmtId="0" fontId="32" fillId="24" borderId="14">
      <alignment horizontal="center"/>
    </xf>
    <xf numFmtId="0" fontId="35" fillId="24" borderId="14">
      <alignment horizontal="center"/>
    </xf>
    <xf numFmtId="0" fontId="32" fillId="0" borderId="0">
      <alignment horizontal="left" wrapText="1"/>
    </xf>
    <xf numFmtId="0" fontId="33" fillId="0" borderId="0">
      <alignment horizontal="center" wrapText="1"/>
    </xf>
    <xf numFmtId="0" fontId="33" fillId="0" borderId="0">
      <alignment horizontal="center"/>
    </xf>
    <xf numFmtId="0" fontId="32" fillId="0" borderId="0">
      <alignment horizontal="right"/>
    </xf>
    <xf numFmtId="0" fontId="34" fillId="0" borderId="13">
      <alignment vertical="top" wrapText="1"/>
    </xf>
    <xf numFmtId="4" fontId="34" fillId="26" borderId="13">
      <alignment horizontal="right" vertical="top" shrinkToFit="1"/>
    </xf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3" borderId="1" applyNumberFormat="0" applyAlignment="0" applyProtection="0"/>
    <xf numFmtId="0" fontId="12" fillId="12" borderId="2" applyNumberFormat="0" applyAlignment="0" applyProtection="0"/>
    <xf numFmtId="0" fontId="13" fillId="12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3" borderId="7" applyNumberFormat="0" applyAlignment="0" applyProtection="0"/>
    <xf numFmtId="0" fontId="19" fillId="0" borderId="0" applyNumberFormat="0" applyFill="0" applyBorder="0" applyAlignment="0" applyProtection="0"/>
    <xf numFmtId="0" fontId="20" fillId="15" borderId="0" applyNumberFormat="0" applyBorder="0" applyAlignment="0" applyProtection="0"/>
    <xf numFmtId="0" fontId="3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1" fillId="0" borderId="0"/>
    <xf numFmtId="0" fontId="30" fillId="0" borderId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64">
    <xf numFmtId="0" fontId="0" fillId="0" borderId="0" xfId="0"/>
    <xf numFmtId="0" fontId="7" fillId="28" borderId="0" xfId="75" applyFont="1" applyFill="1"/>
    <xf numFmtId="0" fontId="5" fillId="28" borderId="10" xfId="75" applyFont="1" applyFill="1" applyBorder="1" applyAlignment="1">
      <alignment horizontal="center" vertical="center" wrapText="1"/>
    </xf>
    <xf numFmtId="0" fontId="5" fillId="28" borderId="10" xfId="75" applyFont="1" applyFill="1" applyBorder="1" applyAlignment="1">
      <alignment horizontal="center" vertical="center"/>
    </xf>
    <xf numFmtId="0" fontId="5" fillId="28" borderId="10" xfId="75" applyFont="1" applyFill="1" applyBorder="1" applyAlignment="1">
      <alignment horizontal="left" vertical="center" wrapText="1"/>
    </xf>
    <xf numFmtId="0" fontId="5" fillId="28" borderId="10" xfId="75" applyFont="1" applyFill="1" applyBorder="1" applyAlignment="1">
      <alignment vertical="center" wrapText="1"/>
    </xf>
    <xf numFmtId="0" fontId="5" fillId="28" borderId="10" xfId="75" applyFont="1" applyFill="1" applyBorder="1" applyAlignment="1">
      <alignment horizontal="justify" vertical="center" wrapText="1"/>
    </xf>
    <xf numFmtId="0" fontId="26" fillId="28" borderId="10" xfId="75" applyFont="1" applyFill="1" applyBorder="1" applyAlignment="1">
      <alignment horizontal="center" vertical="center" wrapText="1"/>
    </xf>
    <xf numFmtId="4" fontId="26" fillId="28" borderId="10" xfId="75" applyNumberFormat="1" applyFont="1" applyFill="1" applyBorder="1" applyAlignment="1">
      <alignment horizontal="right" vertical="center" wrapText="1"/>
    </xf>
    <xf numFmtId="0" fontId="26" fillId="28" borderId="10" xfId="75" applyFont="1" applyFill="1" applyBorder="1" applyAlignment="1">
      <alignment horizontal="center" vertical="center"/>
    </xf>
    <xf numFmtId="0" fontId="26" fillId="28" borderId="10" xfId="75" applyFont="1" applyFill="1" applyBorder="1" applyAlignment="1">
      <alignment vertical="center" wrapText="1"/>
    </xf>
    <xf numFmtId="4" fontId="26" fillId="28" borderId="10" xfId="75" applyNumberFormat="1" applyFont="1" applyFill="1" applyBorder="1" applyAlignment="1">
      <alignment horizontal="right" vertical="center"/>
    </xf>
    <xf numFmtId="0" fontId="29" fillId="28" borderId="10" xfId="75" applyFont="1" applyFill="1" applyBorder="1" applyAlignment="1">
      <alignment horizontal="center" vertical="center"/>
    </xf>
    <xf numFmtId="0" fontId="29" fillId="28" borderId="10" xfId="75" applyFont="1" applyFill="1" applyBorder="1" applyAlignment="1">
      <alignment vertical="center" wrapText="1"/>
    </xf>
    <xf numFmtId="4" fontId="29" fillId="28" borderId="10" xfId="75" applyNumberFormat="1" applyFont="1" applyFill="1" applyBorder="1" applyAlignment="1">
      <alignment horizontal="right" vertical="center"/>
    </xf>
    <xf numFmtId="0" fontId="6" fillId="28" borderId="10" xfId="75" applyFont="1" applyFill="1" applyBorder="1" applyAlignment="1">
      <alignment horizontal="center" vertical="center" wrapText="1"/>
    </xf>
    <xf numFmtId="0" fontId="29" fillId="28" borderId="11" xfId="75" applyFont="1" applyFill="1" applyBorder="1" applyAlignment="1">
      <alignment horizontal="left" vertical="center" wrapText="1"/>
    </xf>
    <xf numFmtId="4" fontId="6" fillId="28" borderId="10" xfId="75" applyNumberFormat="1" applyFont="1" applyFill="1" applyBorder="1" applyAlignment="1">
      <alignment horizontal="right" vertical="center" wrapText="1"/>
    </xf>
    <xf numFmtId="0" fontId="26" fillId="28" borderId="11" xfId="75" applyFont="1" applyFill="1" applyBorder="1" applyAlignment="1">
      <alignment horizontal="left" vertical="center" wrapText="1"/>
    </xf>
    <xf numFmtId="0" fontId="6" fillId="28" borderId="11" xfId="75" applyFont="1" applyFill="1" applyBorder="1" applyAlignment="1">
      <alignment horizontal="left" vertical="center" wrapText="1"/>
    </xf>
    <xf numFmtId="49" fontId="26" fillId="28" borderId="11" xfId="75" applyNumberFormat="1" applyFont="1" applyFill="1" applyBorder="1" applyAlignment="1">
      <alignment horizontal="left" vertical="center" wrapText="1"/>
    </xf>
    <xf numFmtId="0" fontId="29" fillId="28" borderId="10" xfId="75" applyFont="1" applyFill="1" applyBorder="1" applyAlignment="1">
      <alignment horizontal="center" vertical="center" wrapText="1"/>
    </xf>
    <xf numFmtId="49" fontId="29" fillId="28" borderId="11" xfId="75" applyNumberFormat="1" applyFont="1" applyFill="1" applyBorder="1" applyAlignment="1">
      <alignment horizontal="left" vertical="center" wrapText="1"/>
    </xf>
    <xf numFmtId="4" fontId="29" fillId="28" borderId="10" xfId="75" applyNumberFormat="1" applyFont="1" applyFill="1" applyBorder="1" applyAlignment="1">
      <alignment horizontal="right" vertical="center" wrapText="1"/>
    </xf>
    <xf numFmtId="4" fontId="26" fillId="28" borderId="10" xfId="0" applyNumberFormat="1" applyFont="1" applyFill="1" applyBorder="1" applyAlignment="1">
      <alignment horizontal="right" vertical="center"/>
    </xf>
    <xf numFmtId="0" fontId="6" fillId="28" borderId="11" xfId="0" applyFont="1" applyFill="1" applyBorder="1" applyAlignment="1">
      <alignment horizontal="left" vertical="center" wrapText="1"/>
    </xf>
    <xf numFmtId="49" fontId="26" fillId="28" borderId="11" xfId="0" applyNumberFormat="1" applyFont="1" applyFill="1" applyBorder="1" applyAlignment="1">
      <alignment horizontal="left" vertical="center" wrapText="1"/>
    </xf>
    <xf numFmtId="4" fontId="5" fillId="28" borderId="10" xfId="75" applyNumberFormat="1" applyFont="1" applyFill="1" applyBorder="1" applyAlignment="1">
      <alignment horizontal="right" vertical="center"/>
    </xf>
    <xf numFmtId="4" fontId="6" fillId="28" borderId="10" xfId="75" applyNumberFormat="1" applyFont="1" applyFill="1" applyBorder="1" applyAlignment="1">
      <alignment horizontal="right" vertical="center"/>
    </xf>
    <xf numFmtId="0" fontId="6" fillId="28" borderId="10" xfId="75" applyFont="1" applyFill="1" applyBorder="1" applyAlignment="1">
      <alignment horizontal="center" vertical="center"/>
    </xf>
    <xf numFmtId="0" fontId="6" fillId="28" borderId="10" xfId="75" applyFont="1" applyFill="1" applyBorder="1" applyAlignment="1">
      <alignment horizontal="left" vertical="center" wrapText="1"/>
    </xf>
    <xf numFmtId="0" fontId="26" fillId="28" borderId="10" xfId="75" applyFont="1" applyFill="1" applyBorder="1" applyAlignment="1">
      <alignment horizontal="left" vertical="center" wrapText="1"/>
    </xf>
    <xf numFmtId="4" fontId="7" fillId="28" borderId="0" xfId="75" applyNumberFormat="1" applyFont="1" applyFill="1"/>
    <xf numFmtId="4" fontId="26" fillId="28" borderId="0" xfId="75" applyNumberFormat="1" applyFont="1" applyFill="1"/>
    <xf numFmtId="0" fontId="5" fillId="28" borderId="0" xfId="75" applyFont="1" applyFill="1" applyAlignment="1"/>
    <xf numFmtId="4" fontId="5" fillId="28" borderId="0" xfId="75" applyNumberFormat="1" applyFont="1" applyFill="1" applyAlignment="1">
      <alignment horizontal="right"/>
    </xf>
    <xf numFmtId="0" fontId="5" fillId="28" borderId="0" xfId="75" applyFont="1" applyFill="1"/>
    <xf numFmtId="0" fontId="27" fillId="28" borderId="0" xfId="75" applyFont="1" applyFill="1" applyAlignment="1">
      <alignment horizontal="right"/>
    </xf>
    <xf numFmtId="0" fontId="38" fillId="28" borderId="0" xfId="34" applyFont="1" applyFill="1">
      <alignment horizontal="center"/>
    </xf>
    <xf numFmtId="0" fontId="5" fillId="28" borderId="12" xfId="75" applyFont="1" applyFill="1" applyBorder="1" applyAlignment="1">
      <alignment horizontal="center" vertical="center" wrapText="1"/>
    </xf>
    <xf numFmtId="0" fontId="5" fillId="28" borderId="12" xfId="75" applyFont="1" applyFill="1" applyBorder="1" applyAlignment="1">
      <alignment horizontal="center" vertical="center"/>
    </xf>
    <xf numFmtId="0" fontId="5" fillId="28" borderId="10" xfId="75" applyFont="1" applyFill="1" applyBorder="1" applyAlignment="1">
      <alignment horizontal="center"/>
    </xf>
    <xf numFmtId="0" fontId="6" fillId="28" borderId="10" xfId="75" applyFont="1" applyFill="1" applyBorder="1" applyAlignment="1">
      <alignment vertical="center"/>
    </xf>
    <xf numFmtId="0" fontId="5" fillId="28" borderId="10" xfId="75" applyFont="1" applyFill="1" applyBorder="1" applyAlignment="1">
      <alignment vertical="center"/>
    </xf>
    <xf numFmtId="0" fontId="6" fillId="28" borderId="10" xfId="75" applyFont="1" applyFill="1" applyBorder="1" applyAlignment="1">
      <alignment vertical="center" wrapText="1"/>
    </xf>
    <xf numFmtId="0" fontId="6" fillId="28" borderId="10" xfId="75" applyFont="1" applyFill="1" applyBorder="1" applyAlignment="1">
      <alignment horizontal="justify" vertical="center" wrapText="1"/>
    </xf>
    <xf numFmtId="0" fontId="26" fillId="28" borderId="0" xfId="75" applyFont="1" applyFill="1"/>
    <xf numFmtId="0" fontId="28" fillId="28" borderId="0" xfId="75" applyFont="1" applyFill="1"/>
    <xf numFmtId="0" fontId="26" fillId="28" borderId="10" xfId="75" applyFont="1" applyFill="1" applyBorder="1" applyAlignment="1">
      <alignment horizontal="justify" vertical="center" wrapText="1"/>
    </xf>
    <xf numFmtId="49" fontId="26" fillId="28" borderId="10" xfId="75" applyNumberFormat="1" applyFont="1" applyFill="1" applyBorder="1" applyAlignment="1">
      <alignment vertical="center" wrapText="1"/>
    </xf>
    <xf numFmtId="2" fontId="6" fillId="28" borderId="10" xfId="75" applyNumberFormat="1" applyFont="1" applyFill="1" applyBorder="1" applyAlignment="1">
      <alignment horizontal="justify" vertical="center" wrapText="1"/>
    </xf>
    <xf numFmtId="2" fontId="26" fillId="28" borderId="10" xfId="75" applyNumberFormat="1" applyFont="1" applyFill="1" applyBorder="1" applyAlignment="1">
      <alignment horizontal="left" vertical="center" wrapText="1"/>
    </xf>
    <xf numFmtId="0" fontId="6" fillId="28" borderId="0" xfId="75" applyFont="1" applyFill="1"/>
    <xf numFmtId="0" fontId="29" fillId="28" borderId="0" xfId="75" applyFont="1" applyFill="1"/>
    <xf numFmtId="0" fontId="36" fillId="28" borderId="10" xfId="75" applyFont="1" applyFill="1" applyBorder="1" applyAlignment="1">
      <alignment horizontal="center" vertical="center"/>
    </xf>
    <xf numFmtId="0" fontId="36" fillId="28" borderId="10" xfId="75" applyFont="1" applyFill="1" applyBorder="1" applyAlignment="1">
      <alignment vertical="center" wrapText="1"/>
    </xf>
    <xf numFmtId="4" fontId="36" fillId="28" borderId="10" xfId="75" applyNumberFormat="1" applyFont="1" applyFill="1" applyBorder="1" applyAlignment="1">
      <alignment horizontal="right" vertical="center"/>
    </xf>
    <xf numFmtId="0" fontId="37" fillId="28" borderId="0" xfId="75" applyFont="1" applyFill="1"/>
    <xf numFmtId="0" fontId="26" fillId="28" borderId="0" xfId="75" applyFont="1" applyFill="1" applyAlignment="1">
      <alignment wrapText="1"/>
    </xf>
    <xf numFmtId="0" fontId="5" fillId="28" borderId="0" xfId="75" applyFont="1" applyFill="1" applyAlignment="1">
      <alignment horizontal="right"/>
    </xf>
    <xf numFmtId="0" fontId="7" fillId="28" borderId="0" xfId="75" applyFont="1" applyFill="1" applyAlignment="1">
      <alignment horizontal="center"/>
    </xf>
    <xf numFmtId="0" fontId="5" fillId="28" borderId="10" xfId="75" applyFont="1" applyFill="1" applyBorder="1" applyAlignment="1">
      <alignment horizontal="right" vertical="center"/>
    </xf>
    <xf numFmtId="0" fontId="5" fillId="28" borderId="0" xfId="75" applyNumberFormat="1" applyFont="1" applyFill="1" applyAlignment="1">
      <alignment horizontal="center" vertical="center" wrapText="1"/>
    </xf>
    <xf numFmtId="0" fontId="5" fillId="28" borderId="0" xfId="75" applyFont="1" applyFill="1" applyAlignment="1">
      <alignment horizontal="right"/>
    </xf>
  </cellXfs>
  <cellStyles count="93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br" xfId="19"/>
    <cellStyle name="col" xfId="20"/>
    <cellStyle name="style0" xfId="21"/>
    <cellStyle name="td" xfId="22"/>
    <cellStyle name="tr" xfId="23"/>
    <cellStyle name="xl21" xfId="24"/>
    <cellStyle name="xl22" xfId="25"/>
    <cellStyle name="xl22 2" xfId="26"/>
    <cellStyle name="xl23" xfId="27"/>
    <cellStyle name="xl23 2" xfId="28"/>
    <cellStyle name="xl24" xfId="29"/>
    <cellStyle name="xl25" xfId="30"/>
    <cellStyle name="xl26" xfId="31"/>
    <cellStyle name="xl26 2" xfId="32"/>
    <cellStyle name="xl27" xfId="33"/>
    <cellStyle name="xl28" xfId="34"/>
    <cellStyle name="xl28 2" xfId="35"/>
    <cellStyle name="xl29" xfId="36"/>
    <cellStyle name="xl30" xfId="37"/>
    <cellStyle name="xl31" xfId="38"/>
    <cellStyle name="xl32" xfId="39"/>
    <cellStyle name="xl33" xfId="40"/>
    <cellStyle name="xl34" xfId="41"/>
    <cellStyle name="xl35" xfId="42"/>
    <cellStyle name="xl36" xfId="43"/>
    <cellStyle name="xl37" xfId="44"/>
    <cellStyle name="xl38" xfId="45"/>
    <cellStyle name="xl39" xfId="46"/>
    <cellStyle name="xl40" xfId="47"/>
    <cellStyle name="xl41" xfId="48"/>
    <cellStyle name="xl42" xfId="49"/>
    <cellStyle name="xl43" xfId="50"/>
    <cellStyle name="xl44" xfId="51"/>
    <cellStyle name="xl54" xfId="52"/>
    <cellStyle name="xl57" xfId="53"/>
    <cellStyle name="xl58" xfId="54"/>
    <cellStyle name="xl59" xfId="55"/>
    <cellStyle name="xl61" xfId="56"/>
    <cellStyle name="xl64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Заголовок 1 2" xfId="67"/>
    <cellStyle name="Заголовок 2 2" xfId="68"/>
    <cellStyle name="Заголовок 3 2" xfId="69"/>
    <cellStyle name="Заголовок 4 2" xfId="70"/>
    <cellStyle name="Итог 2" xfId="71"/>
    <cellStyle name="Контрольная ячейка 2" xfId="72"/>
    <cellStyle name="Название 2" xfId="73"/>
    <cellStyle name="Нейтральный 2" xfId="74"/>
    <cellStyle name="Обычный" xfId="0" builtinId="0"/>
    <cellStyle name="Обычный 10" xfId="91"/>
    <cellStyle name="Обычный 11" xfId="92"/>
    <cellStyle name="Обычный 2" xfId="75"/>
    <cellStyle name="Обычный 2 2" xfId="76"/>
    <cellStyle name="Обычный 3" xfId="77"/>
    <cellStyle name="Обычный 4" xfId="78"/>
    <cellStyle name="Обычный 5" xfId="79"/>
    <cellStyle name="Обычный 6" xfId="80"/>
    <cellStyle name="Обычный 7" xfId="81"/>
    <cellStyle name="Обычный 8" xfId="82"/>
    <cellStyle name="Обычный 9" xfId="89"/>
    <cellStyle name="Обычный 9 2" xfId="90"/>
    <cellStyle name="Плохой 2" xfId="83"/>
    <cellStyle name="Пояснение 2" xfId="84"/>
    <cellStyle name="Примечание 2" xfId="85"/>
    <cellStyle name="Связанная ячейка 2" xfId="86"/>
    <cellStyle name="Текст предупреждения 2" xfId="87"/>
    <cellStyle name="Хороший 2" xfId="8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9"/>
  <sheetViews>
    <sheetView tabSelected="1" topLeftCell="A120" zoomScaleNormal="100" workbookViewId="0">
      <selection activeCell="C179" sqref="C179"/>
    </sheetView>
  </sheetViews>
  <sheetFormatPr defaultColWidth="9.140625" defaultRowHeight="16.5" customHeight="1" x14ac:dyDescent="0.3"/>
  <cols>
    <col min="1" max="1" width="27.5703125" style="1" customWidth="1"/>
    <col min="2" max="2" width="46.28515625" style="36" customWidth="1"/>
    <col min="3" max="3" width="17.5703125" style="33" customWidth="1"/>
    <col min="4" max="4" width="17.7109375" style="33" customWidth="1"/>
    <col min="5" max="5" width="17.5703125" style="33" customWidth="1"/>
    <col min="6" max="6" width="20" style="1" customWidth="1"/>
    <col min="7" max="7" width="21.140625" style="1" customWidth="1"/>
    <col min="8" max="8" width="23.28515625" style="1" customWidth="1"/>
    <col min="9" max="9" width="17" style="1" customWidth="1"/>
    <col min="10" max="16384" width="9.140625" style="1"/>
  </cols>
  <sheetData>
    <row r="1" spans="1:8" ht="18.75" x14ac:dyDescent="0.3">
      <c r="B1" s="63" t="s">
        <v>0</v>
      </c>
      <c r="C1" s="63"/>
      <c r="D1" s="63"/>
      <c r="E1" s="63"/>
    </row>
    <row r="2" spans="1:8" ht="18.75" x14ac:dyDescent="0.3">
      <c r="A2" s="34"/>
      <c r="B2" s="63" t="s">
        <v>1</v>
      </c>
      <c r="C2" s="63"/>
      <c r="D2" s="63"/>
      <c r="E2" s="63"/>
    </row>
    <row r="3" spans="1:8" ht="18.75" x14ac:dyDescent="0.3">
      <c r="A3" s="34"/>
      <c r="B3" s="63" t="s">
        <v>319</v>
      </c>
      <c r="C3" s="63"/>
      <c r="D3" s="63"/>
      <c r="E3" s="63"/>
    </row>
    <row r="4" spans="1:8" ht="18.75" x14ac:dyDescent="0.3">
      <c r="A4" s="34"/>
      <c r="B4" s="59"/>
      <c r="C4" s="59"/>
      <c r="D4" s="35"/>
      <c r="E4" s="35"/>
    </row>
    <row r="5" spans="1:8" ht="6.75" customHeight="1" x14ac:dyDescent="0.3">
      <c r="B5" s="59"/>
    </row>
    <row r="6" spans="1:8" ht="42.75" customHeight="1" x14ac:dyDescent="0.3">
      <c r="A6" s="62" t="s">
        <v>320</v>
      </c>
      <c r="B6" s="62"/>
      <c r="C6" s="62"/>
      <c r="D6" s="62"/>
      <c r="E6" s="62"/>
    </row>
    <row r="7" spans="1:8" ht="9.75" customHeight="1" x14ac:dyDescent="0.3"/>
    <row r="8" spans="1:8" ht="16.5" customHeight="1" x14ac:dyDescent="0.3">
      <c r="C8" s="37"/>
      <c r="D8" s="37"/>
      <c r="E8" s="38" t="s">
        <v>230</v>
      </c>
    </row>
    <row r="9" spans="1:8" ht="57.75" customHeight="1" x14ac:dyDescent="0.3">
      <c r="A9" s="39" t="s">
        <v>23</v>
      </c>
      <c r="B9" s="40" t="s">
        <v>24</v>
      </c>
      <c r="C9" s="40" t="s">
        <v>247</v>
      </c>
      <c r="D9" s="40" t="s">
        <v>282</v>
      </c>
      <c r="E9" s="40" t="s">
        <v>321</v>
      </c>
    </row>
    <row r="10" spans="1:8" ht="18.75" x14ac:dyDescent="0.3">
      <c r="A10" s="41">
        <v>1</v>
      </c>
      <c r="B10" s="41">
        <v>2</v>
      </c>
      <c r="C10" s="41">
        <v>3</v>
      </c>
      <c r="D10" s="41">
        <v>4</v>
      </c>
      <c r="E10" s="41">
        <v>5</v>
      </c>
    </row>
    <row r="11" spans="1:8" ht="31.5" x14ac:dyDescent="0.3">
      <c r="A11" s="3" t="s">
        <v>25</v>
      </c>
      <c r="B11" s="5" t="s">
        <v>26</v>
      </c>
      <c r="C11" s="27">
        <f>C12+C47</f>
        <v>1125215554.95</v>
      </c>
      <c r="D11" s="27">
        <f>D12+D47</f>
        <v>1133674604.23</v>
      </c>
      <c r="E11" s="27">
        <f>E12+E47</f>
        <v>1173323033.4400001</v>
      </c>
      <c r="F11" s="32"/>
      <c r="G11" s="32"/>
      <c r="H11" s="32"/>
    </row>
    <row r="12" spans="1:8" ht="18.75" x14ac:dyDescent="0.3">
      <c r="A12" s="3"/>
      <c r="B12" s="42" t="s">
        <v>27</v>
      </c>
      <c r="C12" s="28">
        <f>C14+C27+C36+C42+C22</f>
        <v>1014986877.16</v>
      </c>
      <c r="D12" s="28">
        <f>D14+D27+D36+D42+D22</f>
        <v>1027903376.8200001</v>
      </c>
      <c r="E12" s="28">
        <f>E14+E27+E36+E42+E22</f>
        <v>1068149618.5900002</v>
      </c>
      <c r="F12" s="32"/>
    </row>
    <row r="13" spans="1:8" ht="18.75" x14ac:dyDescent="0.3">
      <c r="A13" s="3"/>
      <c r="B13" s="42" t="s">
        <v>28</v>
      </c>
      <c r="C13" s="27"/>
      <c r="D13" s="27"/>
      <c r="E13" s="27"/>
    </row>
    <row r="14" spans="1:8" ht="18.75" x14ac:dyDescent="0.3">
      <c r="A14" s="3" t="s">
        <v>29</v>
      </c>
      <c r="B14" s="43" t="s">
        <v>30</v>
      </c>
      <c r="C14" s="27">
        <f>C15</f>
        <v>948063378</v>
      </c>
      <c r="D14" s="27">
        <f>D15</f>
        <v>960140485</v>
      </c>
      <c r="E14" s="27">
        <f>E15</f>
        <v>999343160.00000012</v>
      </c>
    </row>
    <row r="15" spans="1:8" ht="18.75" x14ac:dyDescent="0.3">
      <c r="A15" s="29" t="s">
        <v>31</v>
      </c>
      <c r="B15" s="42" t="s">
        <v>32</v>
      </c>
      <c r="C15" s="28">
        <f>C16+C17+C18+C19+C20+C21</f>
        <v>948063378</v>
      </c>
      <c r="D15" s="28">
        <f t="shared" ref="D15:E15" si="0">D16+D17+D18+D19+D20+D21</f>
        <v>960140485</v>
      </c>
      <c r="E15" s="28">
        <f t="shared" si="0"/>
        <v>999343160.00000012</v>
      </c>
    </row>
    <row r="16" spans="1:8" ht="131.25" customHeight="1" x14ac:dyDescent="0.3">
      <c r="A16" s="9" t="s">
        <v>33</v>
      </c>
      <c r="B16" s="10" t="s">
        <v>338</v>
      </c>
      <c r="C16" s="11">
        <f>912505564.38-277726-1023051+25495000</f>
        <v>936699787.38</v>
      </c>
      <c r="D16" s="24">
        <f>949005786.77-420562-262874</f>
        <v>948322350.76999998</v>
      </c>
      <c r="E16" s="24">
        <f>986966018.4-567026+653308</f>
        <v>987052300.39999998</v>
      </c>
    </row>
    <row r="17" spans="1:5" ht="135" x14ac:dyDescent="0.3">
      <c r="A17" s="9" t="s">
        <v>34</v>
      </c>
      <c r="B17" s="10" t="s">
        <v>283</v>
      </c>
      <c r="C17" s="11">
        <v>923869.16</v>
      </c>
      <c r="D17" s="24">
        <v>960823.92</v>
      </c>
      <c r="E17" s="24">
        <v>999256.88</v>
      </c>
    </row>
    <row r="18" spans="1:5" ht="60" x14ac:dyDescent="0.3">
      <c r="A18" s="9" t="s">
        <v>35</v>
      </c>
      <c r="B18" s="10" t="s">
        <v>284</v>
      </c>
      <c r="C18" s="11">
        <v>4157411.2</v>
      </c>
      <c r="D18" s="24">
        <v>4323707.6399999997</v>
      </c>
      <c r="E18" s="24">
        <v>4496655.95</v>
      </c>
    </row>
    <row r="19" spans="1:5" ht="165" x14ac:dyDescent="0.3">
      <c r="A19" s="9" t="s">
        <v>240</v>
      </c>
      <c r="B19" s="10" t="s">
        <v>312</v>
      </c>
      <c r="C19" s="11">
        <v>3787863.54</v>
      </c>
      <c r="D19" s="24">
        <v>3939378.08</v>
      </c>
      <c r="E19" s="24">
        <v>4096953.2</v>
      </c>
    </row>
    <row r="20" spans="1:5" ht="60" x14ac:dyDescent="0.3">
      <c r="A20" s="9" t="s">
        <v>313</v>
      </c>
      <c r="B20" s="10" t="s">
        <v>314</v>
      </c>
      <c r="C20" s="11">
        <v>1108642.99</v>
      </c>
      <c r="D20" s="24">
        <v>1152988.71</v>
      </c>
      <c r="E20" s="24">
        <v>1199108.25</v>
      </c>
    </row>
    <row r="21" spans="1:5" ht="60" x14ac:dyDescent="0.3">
      <c r="A21" s="9" t="s">
        <v>315</v>
      </c>
      <c r="B21" s="10" t="s">
        <v>316</v>
      </c>
      <c r="C21" s="11">
        <v>1385803.73</v>
      </c>
      <c r="D21" s="24">
        <v>1441235.88</v>
      </c>
      <c r="E21" s="24">
        <v>1498885.32</v>
      </c>
    </row>
    <row r="22" spans="1:5" ht="47.25" x14ac:dyDescent="0.3">
      <c r="A22" s="3" t="s">
        <v>36</v>
      </c>
      <c r="B22" s="5" t="s">
        <v>37</v>
      </c>
      <c r="C22" s="27">
        <f>C23</f>
        <v>10909800.16</v>
      </c>
      <c r="D22" s="27">
        <f>D23</f>
        <v>11130972.82</v>
      </c>
      <c r="E22" s="27">
        <f>E23</f>
        <v>11540960.59</v>
      </c>
    </row>
    <row r="23" spans="1:5" ht="47.25" x14ac:dyDescent="0.3">
      <c r="A23" s="29" t="s">
        <v>38</v>
      </c>
      <c r="B23" s="44" t="s">
        <v>39</v>
      </c>
      <c r="C23" s="28">
        <f>C24+C25+C26</f>
        <v>10909800.16</v>
      </c>
      <c r="D23" s="28">
        <f>D24+D25+D26</f>
        <v>11130972.82</v>
      </c>
      <c r="E23" s="28">
        <f>E24+E25+E26</f>
        <v>11540960.59</v>
      </c>
    </row>
    <row r="24" spans="1:5" ht="150" x14ac:dyDescent="0.3">
      <c r="A24" s="9" t="s">
        <v>40</v>
      </c>
      <c r="B24" s="10" t="s">
        <v>285</v>
      </c>
      <c r="C24" s="11">
        <v>5689914.2400000002</v>
      </c>
      <c r="D24" s="24">
        <v>5790970.4800000004</v>
      </c>
      <c r="E24" s="24">
        <v>6011663.2599999998</v>
      </c>
    </row>
    <row r="25" spans="1:5" ht="165" x14ac:dyDescent="0.3">
      <c r="A25" s="9" t="s">
        <v>41</v>
      </c>
      <c r="B25" s="10" t="s">
        <v>286</v>
      </c>
      <c r="C25" s="11">
        <v>27110.67</v>
      </c>
      <c r="D25" s="24">
        <v>30426.5</v>
      </c>
      <c r="E25" s="24">
        <v>31932.41</v>
      </c>
    </row>
    <row r="26" spans="1:5" ht="150" x14ac:dyDescent="0.3">
      <c r="A26" s="9" t="s">
        <v>42</v>
      </c>
      <c r="B26" s="10" t="s">
        <v>287</v>
      </c>
      <c r="C26" s="11">
        <f>5899802.25-707027</f>
        <v>5192775.25</v>
      </c>
      <c r="D26" s="24">
        <f>6029433.98-719858.14</f>
        <v>5309575.8400000008</v>
      </c>
      <c r="E26" s="24">
        <f>6261165.28-763800.36</f>
        <v>5497364.9199999999</v>
      </c>
    </row>
    <row r="27" spans="1:5" ht="18.75" x14ac:dyDescent="0.3">
      <c r="A27" s="3" t="s">
        <v>43</v>
      </c>
      <c r="B27" s="43" t="s">
        <v>44</v>
      </c>
      <c r="C27" s="27">
        <f>C28+C35</f>
        <v>35055003</v>
      </c>
      <c r="D27" s="27">
        <f t="shared" ref="D27:E27" si="1">D28+D35</f>
        <v>35445765</v>
      </c>
      <c r="E27" s="27">
        <f t="shared" si="1"/>
        <v>35842043</v>
      </c>
    </row>
    <row r="28" spans="1:5" ht="31.5" x14ac:dyDescent="0.3">
      <c r="A28" s="29" t="s">
        <v>45</v>
      </c>
      <c r="B28" s="45" t="s">
        <v>46</v>
      </c>
      <c r="C28" s="28">
        <f>C29+C31+C33</f>
        <v>33714608</v>
      </c>
      <c r="D28" s="28">
        <f t="shared" ref="D28:E28" si="2">D29+D31+D33</f>
        <v>34051754</v>
      </c>
      <c r="E28" s="28">
        <f t="shared" si="2"/>
        <v>34392272</v>
      </c>
    </row>
    <row r="29" spans="1:5" s="46" customFormat="1" ht="45" x14ac:dyDescent="0.25">
      <c r="A29" s="9" t="s">
        <v>47</v>
      </c>
      <c r="B29" s="10" t="s">
        <v>48</v>
      </c>
      <c r="C29" s="11">
        <f>C30</f>
        <v>15312762</v>
      </c>
      <c r="D29" s="11">
        <f>D30</f>
        <v>15009856</v>
      </c>
      <c r="E29" s="11">
        <f>E30</f>
        <v>15278102</v>
      </c>
    </row>
    <row r="30" spans="1:5" s="46" customFormat="1" ht="45" x14ac:dyDescent="0.25">
      <c r="A30" s="9" t="s">
        <v>49</v>
      </c>
      <c r="B30" s="10" t="s">
        <v>48</v>
      </c>
      <c r="C30" s="11">
        <f>14289711+1023051</f>
        <v>15312762</v>
      </c>
      <c r="D30" s="24">
        <f>14746982+262874</f>
        <v>15009856</v>
      </c>
      <c r="E30" s="24">
        <v>15278102</v>
      </c>
    </row>
    <row r="31" spans="1:5" s="46" customFormat="1" ht="60" x14ac:dyDescent="0.25">
      <c r="A31" s="9" t="s">
        <v>50</v>
      </c>
      <c r="B31" s="10" t="s">
        <v>51</v>
      </c>
      <c r="C31" s="11">
        <f>C32</f>
        <v>18401846</v>
      </c>
      <c r="D31" s="11">
        <f>D32</f>
        <v>19041898</v>
      </c>
      <c r="E31" s="11">
        <f>E32</f>
        <v>19114170</v>
      </c>
    </row>
    <row r="32" spans="1:5" s="46" customFormat="1" ht="90" x14ac:dyDescent="0.25">
      <c r="A32" s="9" t="s">
        <v>52</v>
      </c>
      <c r="B32" s="10" t="s">
        <v>208</v>
      </c>
      <c r="C32" s="11">
        <v>18401846</v>
      </c>
      <c r="D32" s="24">
        <v>19041898</v>
      </c>
      <c r="E32" s="24">
        <f>19767478-653308</f>
        <v>19114170</v>
      </c>
    </row>
    <row r="33" spans="1:5" s="46" customFormat="1" ht="45" hidden="1" x14ac:dyDescent="0.25">
      <c r="A33" s="9" t="s">
        <v>318</v>
      </c>
      <c r="B33" s="10" t="s">
        <v>317</v>
      </c>
      <c r="C33" s="11"/>
      <c r="D33" s="24"/>
      <c r="E33" s="24"/>
    </row>
    <row r="34" spans="1:5" s="47" customFormat="1" ht="31.5" x14ac:dyDescent="0.3">
      <c r="A34" s="29" t="s">
        <v>53</v>
      </c>
      <c r="B34" s="45" t="s">
        <v>54</v>
      </c>
      <c r="C34" s="28">
        <f>C35</f>
        <v>1340395</v>
      </c>
      <c r="D34" s="28">
        <f>D35</f>
        <v>1394011</v>
      </c>
      <c r="E34" s="28">
        <f>E35</f>
        <v>1449771</v>
      </c>
    </row>
    <row r="35" spans="1:5" ht="45" x14ac:dyDescent="0.3">
      <c r="A35" s="9" t="s">
        <v>55</v>
      </c>
      <c r="B35" s="48" t="s">
        <v>56</v>
      </c>
      <c r="C35" s="11">
        <v>1340395</v>
      </c>
      <c r="D35" s="24">
        <v>1394011</v>
      </c>
      <c r="E35" s="24">
        <v>1449771</v>
      </c>
    </row>
    <row r="36" spans="1:5" ht="18.75" x14ac:dyDescent="0.3">
      <c r="A36" s="3" t="s">
        <v>57</v>
      </c>
      <c r="B36" s="43" t="s">
        <v>58</v>
      </c>
      <c r="C36" s="27">
        <f>C37+C39</f>
        <v>11255618</v>
      </c>
      <c r="D36" s="27">
        <f>D37+D39</f>
        <v>11483076</v>
      </c>
      <c r="E36" s="27">
        <f>E37+E39</f>
        <v>11720377</v>
      </c>
    </row>
    <row r="37" spans="1:5" ht="18.75" x14ac:dyDescent="0.3">
      <c r="A37" s="29" t="s">
        <v>59</v>
      </c>
      <c r="B37" s="45" t="s">
        <v>60</v>
      </c>
      <c r="C37" s="28">
        <f>C38</f>
        <v>7471539</v>
      </c>
      <c r="D37" s="28">
        <f>D38</f>
        <v>7550754</v>
      </c>
      <c r="E37" s="28">
        <f>E38</f>
        <v>7630762</v>
      </c>
    </row>
    <row r="38" spans="1:5" ht="60" x14ac:dyDescent="0.3">
      <c r="A38" s="9" t="s">
        <v>61</v>
      </c>
      <c r="B38" s="49" t="s">
        <v>62</v>
      </c>
      <c r="C38" s="11">
        <v>7471539</v>
      </c>
      <c r="D38" s="24">
        <v>7550754</v>
      </c>
      <c r="E38" s="24">
        <v>7630762</v>
      </c>
    </row>
    <row r="39" spans="1:5" ht="18.75" x14ac:dyDescent="0.3">
      <c r="A39" s="29" t="s">
        <v>63</v>
      </c>
      <c r="B39" s="45" t="s">
        <v>64</v>
      </c>
      <c r="C39" s="28">
        <f t="shared" ref="C39:E40" si="3">C40</f>
        <v>3784079</v>
      </c>
      <c r="D39" s="28">
        <f t="shared" si="3"/>
        <v>3932322</v>
      </c>
      <c r="E39" s="28">
        <f t="shared" si="3"/>
        <v>4089615</v>
      </c>
    </row>
    <row r="40" spans="1:5" ht="18.75" x14ac:dyDescent="0.3">
      <c r="A40" s="9" t="s">
        <v>65</v>
      </c>
      <c r="B40" s="10" t="s">
        <v>66</v>
      </c>
      <c r="C40" s="11">
        <f t="shared" si="3"/>
        <v>3784079</v>
      </c>
      <c r="D40" s="11">
        <f t="shared" si="3"/>
        <v>3932322</v>
      </c>
      <c r="E40" s="11">
        <f t="shared" si="3"/>
        <v>4089615</v>
      </c>
    </row>
    <row r="41" spans="1:5" ht="45" x14ac:dyDescent="0.3">
      <c r="A41" s="9" t="s">
        <v>67</v>
      </c>
      <c r="B41" s="10" t="s">
        <v>68</v>
      </c>
      <c r="C41" s="11">
        <v>3784079</v>
      </c>
      <c r="D41" s="24">
        <v>3932322</v>
      </c>
      <c r="E41" s="24">
        <v>4089615</v>
      </c>
    </row>
    <row r="42" spans="1:5" ht="18.75" x14ac:dyDescent="0.3">
      <c r="A42" s="3" t="s">
        <v>69</v>
      </c>
      <c r="B42" s="43" t="s">
        <v>70</v>
      </c>
      <c r="C42" s="27">
        <f>C43+C45</f>
        <v>9703078</v>
      </c>
      <c r="D42" s="27">
        <f>D43+D45</f>
        <v>9703078</v>
      </c>
      <c r="E42" s="27">
        <f>E43+E45</f>
        <v>9703078</v>
      </c>
    </row>
    <row r="43" spans="1:5" ht="45" x14ac:dyDescent="0.3">
      <c r="A43" s="12" t="s">
        <v>71</v>
      </c>
      <c r="B43" s="13" t="s">
        <v>72</v>
      </c>
      <c r="C43" s="14">
        <f>C44</f>
        <v>9693078</v>
      </c>
      <c r="D43" s="14">
        <f>D44</f>
        <v>9693078</v>
      </c>
      <c r="E43" s="14">
        <f>E44</f>
        <v>9693078</v>
      </c>
    </row>
    <row r="44" spans="1:5" ht="60" x14ac:dyDescent="0.3">
      <c r="A44" s="9" t="s">
        <v>250</v>
      </c>
      <c r="B44" s="10" t="s">
        <v>73</v>
      </c>
      <c r="C44" s="11">
        <f>9693078</f>
        <v>9693078</v>
      </c>
      <c r="D44" s="11">
        <f t="shared" ref="D44:E44" si="4">9693078</f>
        <v>9693078</v>
      </c>
      <c r="E44" s="11">
        <f t="shared" si="4"/>
        <v>9693078</v>
      </c>
    </row>
    <row r="45" spans="1:5" ht="60" x14ac:dyDescent="0.3">
      <c r="A45" s="12" t="s">
        <v>74</v>
      </c>
      <c r="B45" s="13" t="s">
        <v>75</v>
      </c>
      <c r="C45" s="14">
        <f>C46</f>
        <v>10000</v>
      </c>
      <c r="D45" s="14">
        <f>D46</f>
        <v>10000</v>
      </c>
      <c r="E45" s="14">
        <f>E46</f>
        <v>10000</v>
      </c>
    </row>
    <row r="46" spans="1:5" ht="33" customHeight="1" x14ac:dyDescent="0.3">
      <c r="A46" s="9" t="s">
        <v>249</v>
      </c>
      <c r="B46" s="10" t="s">
        <v>76</v>
      </c>
      <c r="C46" s="11">
        <v>10000</v>
      </c>
      <c r="D46" s="24">
        <v>10000</v>
      </c>
      <c r="E46" s="24">
        <v>10000</v>
      </c>
    </row>
    <row r="47" spans="1:5" ht="18.75" x14ac:dyDescent="0.3">
      <c r="A47" s="3"/>
      <c r="B47" s="45" t="s">
        <v>77</v>
      </c>
      <c r="C47" s="28">
        <f>C48+C68+C77+C81+C122+C62</f>
        <v>110228677.79000001</v>
      </c>
      <c r="D47" s="28">
        <f t="shared" ref="D47:E47" si="5">D48+D68+D77+D81+D122+D62</f>
        <v>105771227.41000001</v>
      </c>
      <c r="E47" s="28">
        <f t="shared" si="5"/>
        <v>105173414.85000001</v>
      </c>
    </row>
    <row r="48" spans="1:5" ht="47.25" x14ac:dyDescent="0.3">
      <c r="A48" s="2" t="s">
        <v>78</v>
      </c>
      <c r="B48" s="6" t="s">
        <v>79</v>
      </c>
      <c r="C48" s="27">
        <f>C49+C56+C59</f>
        <v>95647192.480000004</v>
      </c>
      <c r="D48" s="27">
        <f>D49+D56+D59</f>
        <v>95856503.780000001</v>
      </c>
      <c r="E48" s="27">
        <f>E49+E56+E59</f>
        <v>96279308.409999996</v>
      </c>
    </row>
    <row r="49" spans="1:6" ht="144.75" customHeight="1" x14ac:dyDescent="0.3">
      <c r="A49" s="29" t="s">
        <v>80</v>
      </c>
      <c r="B49" s="50" t="s">
        <v>81</v>
      </c>
      <c r="C49" s="28">
        <f>C50+C52+C54</f>
        <v>19164784.310000002</v>
      </c>
      <c r="D49" s="28">
        <f>D50+D52+D54</f>
        <v>19164784.310000002</v>
      </c>
      <c r="E49" s="28">
        <f>E50+E52+E54</f>
        <v>19164784.310000002</v>
      </c>
    </row>
    <row r="50" spans="1:6" ht="84" customHeight="1" x14ac:dyDescent="0.3">
      <c r="A50" s="9" t="s">
        <v>82</v>
      </c>
      <c r="B50" s="10" t="s">
        <v>83</v>
      </c>
      <c r="C50" s="11">
        <f>C51</f>
        <v>9096770.6300000008</v>
      </c>
      <c r="D50" s="11">
        <f>D51</f>
        <v>9096770.6300000008</v>
      </c>
      <c r="E50" s="11">
        <f>E51</f>
        <v>9096770.6300000008</v>
      </c>
    </row>
    <row r="51" spans="1:6" ht="105" x14ac:dyDescent="0.3">
      <c r="A51" s="9" t="s">
        <v>84</v>
      </c>
      <c r="B51" s="51" t="s">
        <v>2</v>
      </c>
      <c r="C51" s="11">
        <v>9096770.6300000008</v>
      </c>
      <c r="D51" s="11">
        <v>9096770.6300000008</v>
      </c>
      <c r="E51" s="11">
        <v>9096770.6300000008</v>
      </c>
    </row>
    <row r="52" spans="1:6" ht="105" x14ac:dyDescent="0.3">
      <c r="A52" s="9" t="s">
        <v>85</v>
      </c>
      <c r="B52" s="10" t="s">
        <v>86</v>
      </c>
      <c r="C52" s="11">
        <f>C53</f>
        <v>3387141.13</v>
      </c>
      <c r="D52" s="11">
        <f t="shared" ref="D52:E52" si="6">D53</f>
        <v>3387141.13</v>
      </c>
      <c r="E52" s="11">
        <f t="shared" si="6"/>
        <v>3387141.13</v>
      </c>
    </row>
    <row r="53" spans="1:6" ht="105" x14ac:dyDescent="0.3">
      <c r="A53" s="9" t="s">
        <v>87</v>
      </c>
      <c r="B53" s="51" t="s">
        <v>3</v>
      </c>
      <c r="C53" s="11">
        <v>3387141.13</v>
      </c>
      <c r="D53" s="11">
        <v>3387141.13</v>
      </c>
      <c r="E53" s="11">
        <v>3387141.13</v>
      </c>
    </row>
    <row r="54" spans="1:6" ht="60" x14ac:dyDescent="0.3">
      <c r="A54" s="9" t="s">
        <v>88</v>
      </c>
      <c r="B54" s="51" t="s">
        <v>89</v>
      </c>
      <c r="C54" s="11">
        <f>C55</f>
        <v>6680872.5499999998</v>
      </c>
      <c r="D54" s="11">
        <f>D55</f>
        <v>6680872.5499999998</v>
      </c>
      <c r="E54" s="11">
        <f>E55</f>
        <v>6680872.5499999998</v>
      </c>
    </row>
    <row r="55" spans="1:6" ht="45" x14ac:dyDescent="0.3">
      <c r="A55" s="9" t="s">
        <v>90</v>
      </c>
      <c r="B55" s="51" t="s">
        <v>4</v>
      </c>
      <c r="C55" s="11">
        <v>6680872.5499999998</v>
      </c>
      <c r="D55" s="11">
        <v>6680872.5499999998</v>
      </c>
      <c r="E55" s="11">
        <v>6680872.5499999998</v>
      </c>
    </row>
    <row r="56" spans="1:6" ht="31.5" x14ac:dyDescent="0.3">
      <c r="A56" s="29" t="s">
        <v>91</v>
      </c>
      <c r="B56" s="44" t="s">
        <v>92</v>
      </c>
      <c r="C56" s="28">
        <f t="shared" ref="C56:E57" si="7">C57</f>
        <v>380400</v>
      </c>
      <c r="D56" s="28">
        <f t="shared" si="7"/>
        <v>113044</v>
      </c>
      <c r="E56" s="28">
        <f t="shared" si="7"/>
        <v>124140</v>
      </c>
    </row>
    <row r="57" spans="1:6" ht="60" x14ac:dyDescent="0.3">
      <c r="A57" s="9" t="s">
        <v>93</v>
      </c>
      <c r="B57" s="10" t="s">
        <v>94</v>
      </c>
      <c r="C57" s="11">
        <f t="shared" si="7"/>
        <v>380400</v>
      </c>
      <c r="D57" s="11">
        <f t="shared" si="7"/>
        <v>113044</v>
      </c>
      <c r="E57" s="11">
        <f t="shared" si="7"/>
        <v>124140</v>
      </c>
    </row>
    <row r="58" spans="1:6" ht="75" x14ac:dyDescent="0.3">
      <c r="A58" s="9" t="s">
        <v>95</v>
      </c>
      <c r="B58" s="31" t="s">
        <v>5</v>
      </c>
      <c r="C58" s="11">
        <v>380400</v>
      </c>
      <c r="D58" s="24">
        <v>113044</v>
      </c>
      <c r="E58" s="24">
        <v>124140</v>
      </c>
    </row>
    <row r="59" spans="1:6" ht="126" x14ac:dyDescent="0.3">
      <c r="A59" s="29" t="s">
        <v>96</v>
      </c>
      <c r="B59" s="44" t="s">
        <v>97</v>
      </c>
      <c r="C59" s="28">
        <f t="shared" ref="C59:E60" si="8">C60</f>
        <v>76102008.170000002</v>
      </c>
      <c r="D59" s="28">
        <f t="shared" si="8"/>
        <v>76578675.469999999</v>
      </c>
      <c r="E59" s="28">
        <f t="shared" si="8"/>
        <v>76990384.099999994</v>
      </c>
    </row>
    <row r="60" spans="1:6" ht="105" x14ac:dyDescent="0.3">
      <c r="A60" s="9" t="s">
        <v>98</v>
      </c>
      <c r="B60" s="10" t="s">
        <v>99</v>
      </c>
      <c r="C60" s="11">
        <f t="shared" si="8"/>
        <v>76102008.170000002</v>
      </c>
      <c r="D60" s="11">
        <f t="shared" si="8"/>
        <v>76578675.469999999</v>
      </c>
      <c r="E60" s="11">
        <f t="shared" si="8"/>
        <v>76990384.099999994</v>
      </c>
    </row>
    <row r="61" spans="1:6" ht="90" x14ac:dyDescent="0.3">
      <c r="A61" s="9" t="s">
        <v>100</v>
      </c>
      <c r="B61" s="31" t="s">
        <v>6</v>
      </c>
      <c r="C61" s="11">
        <v>76102008.170000002</v>
      </c>
      <c r="D61" s="24">
        <v>76578675.469999999</v>
      </c>
      <c r="E61" s="24">
        <v>76990384.099999994</v>
      </c>
    </row>
    <row r="62" spans="1:6" ht="31.5" x14ac:dyDescent="0.3">
      <c r="A62" s="3" t="s">
        <v>292</v>
      </c>
      <c r="B62" s="4" t="s">
        <v>293</v>
      </c>
      <c r="C62" s="27">
        <f>C63</f>
        <v>3088356.7199999997</v>
      </c>
      <c r="D62" s="27">
        <f>D63</f>
        <v>3211890.99</v>
      </c>
      <c r="E62" s="27">
        <f>E63</f>
        <v>3340366.63</v>
      </c>
      <c r="F62" s="32"/>
    </row>
    <row r="63" spans="1:6" ht="31.5" x14ac:dyDescent="0.3">
      <c r="A63" s="29" t="s">
        <v>294</v>
      </c>
      <c r="B63" s="30" t="s">
        <v>295</v>
      </c>
      <c r="C63" s="28">
        <f>C64+C65+C66+C67</f>
        <v>3088356.7199999997</v>
      </c>
      <c r="D63" s="28">
        <f t="shared" ref="D63:E63" si="9">D64+D65+D66+D67</f>
        <v>3211890.99</v>
      </c>
      <c r="E63" s="28">
        <f t="shared" si="9"/>
        <v>3340366.63</v>
      </c>
    </row>
    <row r="64" spans="1:6" ht="30" x14ac:dyDescent="0.3">
      <c r="A64" s="9" t="s">
        <v>296</v>
      </c>
      <c r="B64" s="10" t="s">
        <v>297</v>
      </c>
      <c r="C64" s="11">
        <v>229293.65</v>
      </c>
      <c r="D64" s="11">
        <v>238465.38</v>
      </c>
      <c r="E64" s="11">
        <v>248004</v>
      </c>
    </row>
    <row r="65" spans="1:5" ht="30" x14ac:dyDescent="0.3">
      <c r="A65" s="9" t="s">
        <v>298</v>
      </c>
      <c r="B65" s="10" t="s">
        <v>299</v>
      </c>
      <c r="C65" s="11">
        <v>1955738.27</v>
      </c>
      <c r="D65" s="11">
        <v>2033967.81</v>
      </c>
      <c r="E65" s="11">
        <v>2115326.52</v>
      </c>
    </row>
    <row r="66" spans="1:5" ht="18.75" x14ac:dyDescent="0.3">
      <c r="A66" s="9" t="s">
        <v>300</v>
      </c>
      <c r="B66" s="10" t="s">
        <v>301</v>
      </c>
      <c r="C66" s="11">
        <v>903324.8</v>
      </c>
      <c r="D66" s="11">
        <v>939457.8</v>
      </c>
      <c r="E66" s="11">
        <v>977036.11</v>
      </c>
    </row>
    <row r="67" spans="1:5" ht="30" hidden="1" x14ac:dyDescent="0.3">
      <c r="A67" s="9" t="s">
        <v>302</v>
      </c>
      <c r="B67" s="10" t="s">
        <v>303</v>
      </c>
      <c r="C67" s="11">
        <v>0</v>
      </c>
      <c r="D67" s="11">
        <v>0</v>
      </c>
      <c r="E67" s="11">
        <v>0</v>
      </c>
    </row>
    <row r="68" spans="1:5" ht="31.5" x14ac:dyDescent="0.3">
      <c r="A68" s="3" t="s">
        <v>101</v>
      </c>
      <c r="B68" s="4" t="s">
        <v>102</v>
      </c>
      <c r="C68" s="27">
        <f>C72+C69</f>
        <v>703573.42999999993</v>
      </c>
      <c r="D68" s="27">
        <f>D72+D69</f>
        <v>519470.87</v>
      </c>
      <c r="E68" s="27">
        <f>E72+E69</f>
        <v>519470.87</v>
      </c>
    </row>
    <row r="69" spans="1:5" ht="18.75" x14ac:dyDescent="0.3">
      <c r="A69" s="29" t="s">
        <v>103</v>
      </c>
      <c r="B69" s="30" t="s">
        <v>104</v>
      </c>
      <c r="C69" s="28">
        <f t="shared" ref="C69:E70" si="10">C70</f>
        <v>59445</v>
      </c>
      <c r="D69" s="28">
        <f t="shared" si="10"/>
        <v>25639</v>
      </c>
      <c r="E69" s="28">
        <f t="shared" si="10"/>
        <v>25639</v>
      </c>
    </row>
    <row r="70" spans="1:5" ht="30" x14ac:dyDescent="0.3">
      <c r="A70" s="9" t="s">
        <v>105</v>
      </c>
      <c r="B70" s="31" t="s">
        <v>106</v>
      </c>
      <c r="C70" s="11">
        <f t="shared" si="10"/>
        <v>59445</v>
      </c>
      <c r="D70" s="11">
        <f t="shared" si="10"/>
        <v>25639</v>
      </c>
      <c r="E70" s="11">
        <f t="shared" si="10"/>
        <v>25639</v>
      </c>
    </row>
    <row r="71" spans="1:5" ht="45" x14ac:dyDescent="0.3">
      <c r="A71" s="9" t="s">
        <v>107</v>
      </c>
      <c r="B71" s="31" t="s">
        <v>7</v>
      </c>
      <c r="C71" s="11">
        <v>59445</v>
      </c>
      <c r="D71" s="24">
        <v>25639</v>
      </c>
      <c r="E71" s="24">
        <v>25639</v>
      </c>
    </row>
    <row r="72" spans="1:5" ht="31.5" x14ac:dyDescent="0.3">
      <c r="A72" s="29" t="s">
        <v>108</v>
      </c>
      <c r="B72" s="30" t="s">
        <v>109</v>
      </c>
      <c r="C72" s="28">
        <f>C75+C73</f>
        <v>644128.42999999993</v>
      </c>
      <c r="D72" s="28">
        <f>D75+D73</f>
        <v>493831.87</v>
      </c>
      <c r="E72" s="28">
        <f>E75+E73</f>
        <v>493831.87</v>
      </c>
    </row>
    <row r="73" spans="1:5" ht="45" x14ac:dyDescent="0.3">
      <c r="A73" s="9" t="s">
        <v>110</v>
      </c>
      <c r="B73" s="31" t="s">
        <v>111</v>
      </c>
      <c r="C73" s="11">
        <f>C74</f>
        <v>74152.320000000007</v>
      </c>
      <c r="D73" s="11">
        <f>D74</f>
        <v>74152.320000000007</v>
      </c>
      <c r="E73" s="11">
        <f>E74</f>
        <v>74152.320000000007</v>
      </c>
    </row>
    <row r="74" spans="1:5" ht="45" x14ac:dyDescent="0.3">
      <c r="A74" s="9" t="s">
        <v>112</v>
      </c>
      <c r="B74" s="31" t="s">
        <v>8</v>
      </c>
      <c r="C74" s="11">
        <v>74152.320000000007</v>
      </c>
      <c r="D74" s="24">
        <v>74152.320000000007</v>
      </c>
      <c r="E74" s="24">
        <v>74152.320000000007</v>
      </c>
    </row>
    <row r="75" spans="1:5" ht="30" x14ac:dyDescent="0.3">
      <c r="A75" s="9" t="s">
        <v>113</v>
      </c>
      <c r="B75" s="31" t="s">
        <v>114</v>
      </c>
      <c r="C75" s="11">
        <f>C76</f>
        <v>569976.11</v>
      </c>
      <c r="D75" s="11">
        <f>D76</f>
        <v>419679.55</v>
      </c>
      <c r="E75" s="11">
        <f>E76</f>
        <v>419679.55</v>
      </c>
    </row>
    <row r="76" spans="1:5" ht="30" x14ac:dyDescent="0.3">
      <c r="A76" s="9" t="s">
        <v>115</v>
      </c>
      <c r="B76" s="31" t="s">
        <v>20</v>
      </c>
      <c r="C76" s="11">
        <v>569976.11</v>
      </c>
      <c r="D76" s="24">
        <v>419679.55</v>
      </c>
      <c r="E76" s="24">
        <v>419679.55</v>
      </c>
    </row>
    <row r="77" spans="1:5" ht="31.5" x14ac:dyDescent="0.3">
      <c r="A77" s="3" t="s">
        <v>116</v>
      </c>
      <c r="B77" s="4" t="s">
        <v>117</v>
      </c>
      <c r="C77" s="27">
        <f>C78</f>
        <v>6779334.21</v>
      </c>
      <c r="D77" s="27">
        <f t="shared" ref="D77:E79" si="11">D78</f>
        <v>2855355.76</v>
      </c>
      <c r="E77" s="27">
        <f t="shared" si="11"/>
        <v>1706262.93</v>
      </c>
    </row>
    <row r="78" spans="1:5" ht="126" x14ac:dyDescent="0.3">
      <c r="A78" s="29" t="s">
        <v>118</v>
      </c>
      <c r="B78" s="44" t="s">
        <v>119</v>
      </c>
      <c r="C78" s="28">
        <f>C79</f>
        <v>6779334.21</v>
      </c>
      <c r="D78" s="28">
        <f t="shared" si="11"/>
        <v>2855355.76</v>
      </c>
      <c r="E78" s="28">
        <f t="shared" si="11"/>
        <v>1706262.93</v>
      </c>
    </row>
    <row r="79" spans="1:5" ht="120" x14ac:dyDescent="0.3">
      <c r="A79" s="9" t="s">
        <v>120</v>
      </c>
      <c r="B79" s="10" t="s">
        <v>121</v>
      </c>
      <c r="C79" s="11">
        <f>C80</f>
        <v>6779334.21</v>
      </c>
      <c r="D79" s="11">
        <f t="shared" si="11"/>
        <v>2855355.76</v>
      </c>
      <c r="E79" s="11">
        <f t="shared" si="11"/>
        <v>1706262.93</v>
      </c>
    </row>
    <row r="80" spans="1:5" ht="120" x14ac:dyDescent="0.3">
      <c r="A80" s="9" t="s">
        <v>122</v>
      </c>
      <c r="B80" s="10" t="s">
        <v>9</v>
      </c>
      <c r="C80" s="11">
        <v>6779334.21</v>
      </c>
      <c r="D80" s="24">
        <v>2855355.76</v>
      </c>
      <c r="E80" s="24">
        <v>1706262.93</v>
      </c>
    </row>
    <row r="81" spans="1:8" ht="18.75" x14ac:dyDescent="0.3">
      <c r="A81" s="3" t="s">
        <v>123</v>
      </c>
      <c r="B81" s="4" t="s">
        <v>124</v>
      </c>
      <c r="C81" s="27">
        <f>C82+C111+C113+C118</f>
        <v>4010220.95</v>
      </c>
      <c r="D81" s="27">
        <f>D82+D111+D113+D118</f>
        <v>3328006.01</v>
      </c>
      <c r="E81" s="27">
        <f>E82+E111+E113+E118</f>
        <v>3328006.01</v>
      </c>
      <c r="F81" s="32"/>
      <c r="G81" s="32"/>
      <c r="H81" s="32"/>
    </row>
    <row r="82" spans="1:8" s="52" customFormat="1" ht="63" x14ac:dyDescent="0.25">
      <c r="A82" s="29" t="s">
        <v>125</v>
      </c>
      <c r="B82" s="44" t="s">
        <v>209</v>
      </c>
      <c r="C82" s="28">
        <f>C83+C85+C109+C87+C98+C100+C106+C102+C96+C90+C92+C104+C94</f>
        <v>799199.95000000007</v>
      </c>
      <c r="D82" s="28">
        <f t="shared" ref="D82:E82" si="12">D83+D85+D109+D87+D98+D100+D106+D102+D96+D90+D92+D104+D94</f>
        <v>799199.95000000007</v>
      </c>
      <c r="E82" s="28">
        <f t="shared" si="12"/>
        <v>799199.95000000007</v>
      </c>
    </row>
    <row r="83" spans="1:8" s="46" customFormat="1" ht="75" x14ac:dyDescent="0.25">
      <c r="A83" s="9" t="s">
        <v>126</v>
      </c>
      <c r="B83" s="10" t="s">
        <v>210</v>
      </c>
      <c r="C83" s="11">
        <f>C84</f>
        <v>104397.11</v>
      </c>
      <c r="D83" s="11">
        <f>D84</f>
        <v>104397.11</v>
      </c>
      <c r="E83" s="11">
        <f>E84</f>
        <v>104397.11</v>
      </c>
    </row>
    <row r="84" spans="1:8" s="46" customFormat="1" ht="105" x14ac:dyDescent="0.25">
      <c r="A84" s="9" t="s">
        <v>127</v>
      </c>
      <c r="B84" s="10" t="s">
        <v>211</v>
      </c>
      <c r="C84" s="11">
        <f>39222+1944+9552+53679.11</f>
        <v>104397.11</v>
      </c>
      <c r="D84" s="11">
        <f t="shared" ref="D84:E84" si="13">39222+1944+9552+53679.11</f>
        <v>104397.11</v>
      </c>
      <c r="E84" s="11">
        <f t="shared" si="13"/>
        <v>104397.11</v>
      </c>
    </row>
    <row r="85" spans="1:8" ht="105" x14ac:dyDescent="0.3">
      <c r="A85" s="9" t="s">
        <v>128</v>
      </c>
      <c r="B85" s="10" t="s">
        <v>212</v>
      </c>
      <c r="C85" s="11">
        <f>C86</f>
        <v>59282</v>
      </c>
      <c r="D85" s="11">
        <f>D86</f>
        <v>59282</v>
      </c>
      <c r="E85" s="11">
        <f>E86</f>
        <v>59282</v>
      </c>
    </row>
    <row r="86" spans="1:8" s="46" customFormat="1" ht="135" x14ac:dyDescent="0.25">
      <c r="A86" s="9" t="s">
        <v>129</v>
      </c>
      <c r="B86" s="10" t="s">
        <v>213</v>
      </c>
      <c r="C86" s="11">
        <f>667+11370+3778+40217+3250</f>
        <v>59282</v>
      </c>
      <c r="D86" s="11">
        <f t="shared" ref="D86:E86" si="14">667+11370+3778+40217+3250</f>
        <v>59282</v>
      </c>
      <c r="E86" s="11">
        <f t="shared" si="14"/>
        <v>59282</v>
      </c>
    </row>
    <row r="87" spans="1:8" s="46" customFormat="1" ht="75" x14ac:dyDescent="0.25">
      <c r="A87" s="9" t="s">
        <v>130</v>
      </c>
      <c r="B87" s="10" t="s">
        <v>131</v>
      </c>
      <c r="C87" s="11">
        <f>C88+C89</f>
        <v>40270.67</v>
      </c>
      <c r="D87" s="11">
        <f t="shared" ref="D87:E87" si="15">D88+D89</f>
        <v>40270.67</v>
      </c>
      <c r="E87" s="11">
        <f t="shared" si="15"/>
        <v>40270.67</v>
      </c>
    </row>
    <row r="88" spans="1:8" s="46" customFormat="1" ht="105" x14ac:dyDescent="0.25">
      <c r="A88" s="9" t="s">
        <v>132</v>
      </c>
      <c r="B88" s="10" t="s">
        <v>10</v>
      </c>
      <c r="C88" s="11">
        <f>1284+2564+3847+3089+816.67</f>
        <v>11600.67</v>
      </c>
      <c r="D88" s="11">
        <f t="shared" ref="D88:E88" si="16">1284+2564+3847+3089+816.67</f>
        <v>11600.67</v>
      </c>
      <c r="E88" s="11">
        <f t="shared" si="16"/>
        <v>11600.67</v>
      </c>
    </row>
    <row r="89" spans="1:8" s="46" customFormat="1" ht="105" x14ac:dyDescent="0.25">
      <c r="A89" s="9" t="s">
        <v>241</v>
      </c>
      <c r="B89" s="10" t="s">
        <v>242</v>
      </c>
      <c r="C89" s="11">
        <v>28670</v>
      </c>
      <c r="D89" s="11">
        <v>28670</v>
      </c>
      <c r="E89" s="11">
        <v>28670</v>
      </c>
    </row>
    <row r="90" spans="1:8" s="46" customFormat="1" ht="90" x14ac:dyDescent="0.25">
      <c r="A90" s="9" t="s">
        <v>251</v>
      </c>
      <c r="B90" s="10" t="s">
        <v>255</v>
      </c>
      <c r="C90" s="11">
        <f>C91</f>
        <v>8158.67</v>
      </c>
      <c r="D90" s="11">
        <f t="shared" ref="D90:E90" si="17">D91</f>
        <v>8158.67</v>
      </c>
      <c r="E90" s="11">
        <f t="shared" si="17"/>
        <v>8158.67</v>
      </c>
    </row>
    <row r="91" spans="1:8" s="46" customFormat="1" ht="120" x14ac:dyDescent="0.25">
      <c r="A91" s="9" t="s">
        <v>252</v>
      </c>
      <c r="B91" s="10" t="s">
        <v>256</v>
      </c>
      <c r="C91" s="11">
        <f>1492+6666.67</f>
        <v>8158.67</v>
      </c>
      <c r="D91" s="11">
        <f t="shared" ref="D91:E91" si="18">1492+6666.67</f>
        <v>8158.67</v>
      </c>
      <c r="E91" s="11">
        <f t="shared" si="18"/>
        <v>8158.67</v>
      </c>
    </row>
    <row r="92" spans="1:8" s="46" customFormat="1" ht="75" hidden="1" x14ac:dyDescent="0.25">
      <c r="A92" s="9" t="s">
        <v>253</v>
      </c>
      <c r="B92" s="10" t="s">
        <v>257</v>
      </c>
      <c r="C92" s="11">
        <f>C93</f>
        <v>0</v>
      </c>
      <c r="D92" s="11">
        <f t="shared" ref="D92:E92" si="19">D93</f>
        <v>0</v>
      </c>
      <c r="E92" s="11">
        <f t="shared" si="19"/>
        <v>0</v>
      </c>
    </row>
    <row r="93" spans="1:8" s="46" customFormat="1" ht="105" hidden="1" x14ac:dyDescent="0.25">
      <c r="A93" s="9" t="s">
        <v>254</v>
      </c>
      <c r="B93" s="10" t="s">
        <v>258</v>
      </c>
      <c r="C93" s="11">
        <v>0</v>
      </c>
      <c r="D93" s="11">
        <v>0</v>
      </c>
      <c r="E93" s="11">
        <v>0</v>
      </c>
    </row>
    <row r="94" spans="1:8" s="46" customFormat="1" ht="75" x14ac:dyDescent="0.25">
      <c r="A94" s="9" t="s">
        <v>334</v>
      </c>
      <c r="B94" s="10" t="s">
        <v>335</v>
      </c>
      <c r="C94" s="11">
        <f>C95</f>
        <v>500</v>
      </c>
      <c r="D94" s="11">
        <f>D95</f>
        <v>500</v>
      </c>
      <c r="E94" s="11">
        <f>E95</f>
        <v>500</v>
      </c>
    </row>
    <row r="95" spans="1:8" s="46" customFormat="1" ht="105" x14ac:dyDescent="0.25">
      <c r="A95" s="9" t="s">
        <v>336</v>
      </c>
      <c r="B95" s="10" t="s">
        <v>337</v>
      </c>
      <c r="C95" s="11">
        <v>500</v>
      </c>
      <c r="D95" s="11">
        <v>500</v>
      </c>
      <c r="E95" s="11">
        <v>500</v>
      </c>
    </row>
    <row r="96" spans="1:8" s="46" customFormat="1" ht="75" x14ac:dyDescent="0.25">
      <c r="A96" s="9" t="s">
        <v>243</v>
      </c>
      <c r="B96" s="10" t="s">
        <v>245</v>
      </c>
      <c r="C96" s="11">
        <f>C97</f>
        <v>500</v>
      </c>
      <c r="D96" s="11">
        <f>D97</f>
        <v>500</v>
      </c>
      <c r="E96" s="11">
        <f>E97</f>
        <v>500</v>
      </c>
    </row>
    <row r="97" spans="1:6" s="46" customFormat="1" ht="105" x14ac:dyDescent="0.25">
      <c r="A97" s="9" t="s">
        <v>244</v>
      </c>
      <c r="B97" s="10" t="s">
        <v>246</v>
      </c>
      <c r="C97" s="11">
        <v>500</v>
      </c>
      <c r="D97" s="11">
        <v>500</v>
      </c>
      <c r="E97" s="11">
        <v>500</v>
      </c>
    </row>
    <row r="98" spans="1:6" s="46" customFormat="1" ht="90" x14ac:dyDescent="0.25">
      <c r="A98" s="9" t="s">
        <v>133</v>
      </c>
      <c r="B98" s="10" t="s">
        <v>134</v>
      </c>
      <c r="C98" s="11">
        <f>C99</f>
        <v>45027</v>
      </c>
      <c r="D98" s="11">
        <f>D99</f>
        <v>45027</v>
      </c>
      <c r="E98" s="11">
        <f>E99</f>
        <v>45027</v>
      </c>
    </row>
    <row r="99" spans="1:6" s="46" customFormat="1" ht="120" x14ac:dyDescent="0.25">
      <c r="A99" s="9" t="s">
        <v>135</v>
      </c>
      <c r="B99" s="10" t="s">
        <v>136</v>
      </c>
      <c r="C99" s="11">
        <f>8333+17250+19444</f>
        <v>45027</v>
      </c>
      <c r="D99" s="11">
        <f t="shared" ref="D99:E99" si="20">8333+17250+19444</f>
        <v>45027</v>
      </c>
      <c r="E99" s="11">
        <f t="shared" si="20"/>
        <v>45027</v>
      </c>
    </row>
    <row r="100" spans="1:6" s="46" customFormat="1" ht="90" x14ac:dyDescent="0.25">
      <c r="A100" s="9" t="s">
        <v>137</v>
      </c>
      <c r="B100" s="10" t="s">
        <v>138</v>
      </c>
      <c r="C100" s="11">
        <f>C101</f>
        <v>7482</v>
      </c>
      <c r="D100" s="11">
        <f>D101</f>
        <v>7482</v>
      </c>
      <c r="E100" s="11">
        <f>E101</f>
        <v>7482</v>
      </c>
    </row>
    <row r="101" spans="1:6" s="46" customFormat="1" ht="150" x14ac:dyDescent="0.25">
      <c r="A101" s="9" t="s">
        <v>139</v>
      </c>
      <c r="B101" s="10" t="s">
        <v>140</v>
      </c>
      <c r="C101" s="11">
        <f>198+168+1111+6005</f>
        <v>7482</v>
      </c>
      <c r="D101" s="11">
        <f t="shared" ref="D101:E101" si="21">198+168+1111+6005</f>
        <v>7482</v>
      </c>
      <c r="E101" s="11">
        <f t="shared" si="21"/>
        <v>7482</v>
      </c>
    </row>
    <row r="102" spans="1:6" s="46" customFormat="1" ht="90" x14ac:dyDescent="0.25">
      <c r="A102" s="9" t="s">
        <v>232</v>
      </c>
      <c r="B102" s="10" t="s">
        <v>233</v>
      </c>
      <c r="C102" s="11">
        <f>C103</f>
        <v>14876</v>
      </c>
      <c r="D102" s="11">
        <f>D103</f>
        <v>14876</v>
      </c>
      <c r="E102" s="11">
        <f>E103</f>
        <v>14876</v>
      </c>
      <c r="F102" s="58" t="s">
        <v>339</v>
      </c>
    </row>
    <row r="103" spans="1:6" s="46" customFormat="1" ht="106.5" customHeight="1" x14ac:dyDescent="0.25">
      <c r="A103" s="9" t="s">
        <v>231</v>
      </c>
      <c r="B103" s="10" t="s">
        <v>234</v>
      </c>
      <c r="C103" s="11">
        <f>56+11589+3231</f>
        <v>14876</v>
      </c>
      <c r="D103" s="11">
        <f t="shared" ref="D103:E103" si="22">56+11589+3231</f>
        <v>14876</v>
      </c>
      <c r="E103" s="11">
        <f t="shared" si="22"/>
        <v>14876</v>
      </c>
    </row>
    <row r="104" spans="1:6" s="46" customFormat="1" ht="126" hidden="1" customHeight="1" x14ac:dyDescent="0.25">
      <c r="A104" s="9" t="s">
        <v>259</v>
      </c>
      <c r="B104" s="10" t="s">
        <v>261</v>
      </c>
      <c r="C104" s="11">
        <f>C105</f>
        <v>0</v>
      </c>
      <c r="D104" s="11">
        <f>D105</f>
        <v>0</v>
      </c>
      <c r="E104" s="11">
        <f>E105</f>
        <v>0</v>
      </c>
    </row>
    <row r="105" spans="1:6" s="46" customFormat="1" ht="167.25" hidden="1" customHeight="1" x14ac:dyDescent="0.25">
      <c r="A105" s="9" t="s">
        <v>260</v>
      </c>
      <c r="B105" s="10" t="s">
        <v>262</v>
      </c>
      <c r="C105" s="11">
        <v>0</v>
      </c>
      <c r="D105" s="11">
        <v>0</v>
      </c>
      <c r="E105" s="11">
        <v>0</v>
      </c>
    </row>
    <row r="106" spans="1:6" s="46" customFormat="1" ht="75" x14ac:dyDescent="0.25">
      <c r="A106" s="9" t="s">
        <v>141</v>
      </c>
      <c r="B106" s="10" t="s">
        <v>142</v>
      </c>
      <c r="C106" s="11">
        <f>C107+C108</f>
        <v>165468</v>
      </c>
      <c r="D106" s="11">
        <f>D107+D108</f>
        <v>165468</v>
      </c>
      <c r="E106" s="11">
        <f>E107+E108</f>
        <v>165468</v>
      </c>
    </row>
    <row r="107" spans="1:6" s="46" customFormat="1" ht="109.5" customHeight="1" x14ac:dyDescent="0.25">
      <c r="A107" s="9" t="s">
        <v>143</v>
      </c>
      <c r="B107" s="10" t="s">
        <v>144</v>
      </c>
      <c r="C107" s="11">
        <f>66742+314+3333+7778+1982+85319</f>
        <v>165468</v>
      </c>
      <c r="D107" s="11">
        <f t="shared" ref="D107:E107" si="23">66742+314+3333+7778+1982+85319</f>
        <v>165468</v>
      </c>
      <c r="E107" s="11">
        <f t="shared" si="23"/>
        <v>165468</v>
      </c>
    </row>
    <row r="108" spans="1:6" s="46" customFormat="1" ht="90" hidden="1" x14ac:dyDescent="0.25">
      <c r="A108" s="9" t="s">
        <v>201</v>
      </c>
      <c r="B108" s="10" t="s">
        <v>202</v>
      </c>
      <c r="C108" s="11">
        <v>0</v>
      </c>
      <c r="D108" s="11">
        <v>0</v>
      </c>
      <c r="E108" s="11">
        <v>0</v>
      </c>
    </row>
    <row r="109" spans="1:6" s="46" customFormat="1" ht="90" x14ac:dyDescent="0.25">
      <c r="A109" s="9" t="s">
        <v>145</v>
      </c>
      <c r="B109" s="10" t="s">
        <v>214</v>
      </c>
      <c r="C109" s="11">
        <f>C110</f>
        <v>353238.5</v>
      </c>
      <c r="D109" s="11">
        <f>D110</f>
        <v>353238.5</v>
      </c>
      <c r="E109" s="11">
        <f>E110</f>
        <v>353238.5</v>
      </c>
    </row>
    <row r="110" spans="1:6" s="46" customFormat="1" ht="120" x14ac:dyDescent="0.25">
      <c r="A110" s="9" t="s">
        <v>146</v>
      </c>
      <c r="B110" s="10" t="s">
        <v>215</v>
      </c>
      <c r="C110" s="11">
        <f>22444+18333+1611+307346+3504.5</f>
        <v>353238.5</v>
      </c>
      <c r="D110" s="11">
        <f t="shared" ref="D110:E110" si="24">22444+18333+1611+307346+3504.5</f>
        <v>353238.5</v>
      </c>
      <c r="E110" s="11">
        <f t="shared" si="24"/>
        <v>353238.5</v>
      </c>
    </row>
    <row r="111" spans="1:6" s="46" customFormat="1" ht="60" x14ac:dyDescent="0.25">
      <c r="A111" s="29" t="s">
        <v>227</v>
      </c>
      <c r="B111" s="13" t="s">
        <v>229</v>
      </c>
      <c r="C111" s="14">
        <f>C112</f>
        <v>5887.08</v>
      </c>
      <c r="D111" s="14">
        <f>D112</f>
        <v>5887.08</v>
      </c>
      <c r="E111" s="14">
        <f>E112</f>
        <v>5887.08</v>
      </c>
    </row>
    <row r="112" spans="1:6" s="46" customFormat="1" ht="60" x14ac:dyDescent="0.25">
      <c r="A112" s="9" t="s">
        <v>228</v>
      </c>
      <c r="B112" s="10" t="s">
        <v>199</v>
      </c>
      <c r="C112" s="11">
        <v>5887.08</v>
      </c>
      <c r="D112" s="11">
        <v>5887.08</v>
      </c>
      <c r="E112" s="11">
        <v>5887.08</v>
      </c>
    </row>
    <row r="113" spans="1:7" s="46" customFormat="1" ht="165" customHeight="1" x14ac:dyDescent="0.25">
      <c r="A113" s="29" t="s">
        <v>221</v>
      </c>
      <c r="B113" s="13" t="s">
        <v>222</v>
      </c>
      <c r="C113" s="14">
        <f>C116+C114</f>
        <v>2742432.95</v>
      </c>
      <c r="D113" s="14">
        <f t="shared" ref="D113:E113" si="25">D116+D114</f>
        <v>2522918.98</v>
      </c>
      <c r="E113" s="14">
        <f t="shared" si="25"/>
        <v>2522918.98</v>
      </c>
    </row>
    <row r="114" spans="1:7" s="46" customFormat="1" ht="81.75" customHeight="1" x14ac:dyDescent="0.25">
      <c r="A114" s="9" t="s">
        <v>235</v>
      </c>
      <c r="B114" s="10" t="s">
        <v>236</v>
      </c>
      <c r="C114" s="11">
        <f>C115</f>
        <v>1531409.96</v>
      </c>
      <c r="D114" s="11">
        <f t="shared" ref="D114:E114" si="26">D115</f>
        <v>1531409.96</v>
      </c>
      <c r="E114" s="11">
        <f t="shared" si="26"/>
        <v>1531409.95</v>
      </c>
    </row>
    <row r="115" spans="1:7" s="46" customFormat="1" ht="99" customHeight="1" x14ac:dyDescent="0.25">
      <c r="A115" s="9" t="s">
        <v>237</v>
      </c>
      <c r="B115" s="10" t="s">
        <v>11</v>
      </c>
      <c r="C115" s="11">
        <v>1531409.96</v>
      </c>
      <c r="D115" s="11">
        <v>1531409.96</v>
      </c>
      <c r="E115" s="11">
        <v>1531409.95</v>
      </c>
    </row>
    <row r="116" spans="1:7" s="52" customFormat="1" ht="105" x14ac:dyDescent="0.25">
      <c r="A116" s="9" t="s">
        <v>147</v>
      </c>
      <c r="B116" s="10" t="s">
        <v>216</v>
      </c>
      <c r="C116" s="11">
        <f t="shared" ref="C116:E116" si="27">C117</f>
        <v>1211022.99</v>
      </c>
      <c r="D116" s="11">
        <f t="shared" si="27"/>
        <v>991509.02</v>
      </c>
      <c r="E116" s="11">
        <f t="shared" si="27"/>
        <v>991509.03</v>
      </c>
    </row>
    <row r="117" spans="1:7" s="46" customFormat="1" ht="90" x14ac:dyDescent="0.25">
      <c r="A117" s="9" t="s">
        <v>148</v>
      </c>
      <c r="B117" s="10" t="s">
        <v>200</v>
      </c>
      <c r="C117" s="11">
        <f>507440.26+219513.96+484068.77</f>
        <v>1211022.99</v>
      </c>
      <c r="D117" s="11">
        <f>507440.26+484068.76</f>
        <v>991509.02</v>
      </c>
      <c r="E117" s="11">
        <f>507440.27+484068.76</f>
        <v>991509.03</v>
      </c>
    </row>
    <row r="118" spans="1:7" s="52" customFormat="1" ht="31.5" x14ac:dyDescent="0.25">
      <c r="A118" s="29" t="s">
        <v>149</v>
      </c>
      <c r="B118" s="44" t="s">
        <v>217</v>
      </c>
      <c r="C118" s="28">
        <f t="shared" ref="C118:E118" si="28">C119</f>
        <v>462700.97</v>
      </c>
      <c r="D118" s="28">
        <f t="shared" si="28"/>
        <v>0</v>
      </c>
      <c r="E118" s="28">
        <f t="shared" si="28"/>
        <v>0</v>
      </c>
    </row>
    <row r="119" spans="1:7" s="46" customFormat="1" ht="90" x14ac:dyDescent="0.25">
      <c r="A119" s="9" t="s">
        <v>150</v>
      </c>
      <c r="B119" s="10" t="s">
        <v>341</v>
      </c>
      <c r="C119" s="11">
        <f>C120+C121</f>
        <v>462700.97</v>
      </c>
      <c r="D119" s="11">
        <f t="shared" ref="D119:E119" si="29">D120+D121</f>
        <v>0</v>
      </c>
      <c r="E119" s="11">
        <f t="shared" si="29"/>
        <v>0</v>
      </c>
    </row>
    <row r="120" spans="1:7" s="46" customFormat="1" ht="90" x14ac:dyDescent="0.25">
      <c r="A120" s="9" t="s">
        <v>151</v>
      </c>
      <c r="B120" s="10" t="s">
        <v>340</v>
      </c>
      <c r="C120" s="11">
        <v>462700.97</v>
      </c>
      <c r="D120" s="11">
        <v>0</v>
      </c>
      <c r="E120" s="11">
        <v>0</v>
      </c>
      <c r="F120" s="58"/>
    </row>
    <row r="121" spans="1:7" s="46" customFormat="1" ht="90" hidden="1" x14ac:dyDescent="0.25">
      <c r="A121" s="9" t="s">
        <v>238</v>
      </c>
      <c r="B121" s="10" t="s">
        <v>239</v>
      </c>
      <c r="C121" s="11">
        <v>0</v>
      </c>
      <c r="D121" s="11">
        <v>0</v>
      </c>
      <c r="E121" s="11">
        <v>0</v>
      </c>
    </row>
    <row r="122" spans="1:7" s="46" customFormat="1" ht="22.5" hidden="1" customHeight="1" x14ac:dyDescent="0.25">
      <c r="A122" s="3" t="s">
        <v>248</v>
      </c>
      <c r="B122" s="4" t="s">
        <v>273</v>
      </c>
      <c r="C122" s="27">
        <f>C123</f>
        <v>0</v>
      </c>
      <c r="D122" s="27">
        <f t="shared" ref="D122:E123" si="30">D123</f>
        <v>0</v>
      </c>
      <c r="E122" s="27">
        <f t="shared" si="30"/>
        <v>0</v>
      </c>
    </row>
    <row r="123" spans="1:7" s="53" customFormat="1" ht="24.75" hidden="1" customHeight="1" x14ac:dyDescent="0.25">
      <c r="A123" s="29" t="s">
        <v>274</v>
      </c>
      <c r="B123" s="13" t="s">
        <v>275</v>
      </c>
      <c r="C123" s="14">
        <f>C124</f>
        <v>0</v>
      </c>
      <c r="D123" s="14">
        <f t="shared" si="30"/>
        <v>0</v>
      </c>
      <c r="E123" s="14">
        <f t="shared" si="30"/>
        <v>0</v>
      </c>
    </row>
    <row r="124" spans="1:7" s="46" customFormat="1" ht="39.75" hidden="1" customHeight="1" x14ac:dyDescent="0.25">
      <c r="A124" s="3" t="s">
        <v>276</v>
      </c>
      <c r="B124" s="10" t="s">
        <v>277</v>
      </c>
      <c r="C124" s="11">
        <v>0</v>
      </c>
      <c r="D124" s="11">
        <v>0</v>
      </c>
      <c r="E124" s="11">
        <v>0</v>
      </c>
    </row>
    <row r="125" spans="1:7" ht="18.75" x14ac:dyDescent="0.3">
      <c r="A125" s="3" t="s">
        <v>152</v>
      </c>
      <c r="B125" s="43" t="s">
        <v>153</v>
      </c>
      <c r="C125" s="27">
        <f>C126</f>
        <v>2828780491.0999999</v>
      </c>
      <c r="D125" s="27">
        <f>D126</f>
        <v>2578107887.5100002</v>
      </c>
      <c r="E125" s="27">
        <f>E126</f>
        <v>2552148298.5900002</v>
      </c>
      <c r="F125" s="32"/>
      <c r="G125" s="32"/>
    </row>
    <row r="126" spans="1:7" ht="47.25" x14ac:dyDescent="0.3">
      <c r="A126" s="3" t="s">
        <v>154</v>
      </c>
      <c r="B126" s="5" t="s">
        <v>155</v>
      </c>
      <c r="C126" s="28">
        <f>C127+C134+C159+C172</f>
        <v>2828780491.0999999</v>
      </c>
      <c r="D126" s="28">
        <f>D127+D134+D159+D172</f>
        <v>2578107887.5100002</v>
      </c>
      <c r="E126" s="28">
        <f>E127+E134+E159+E172</f>
        <v>2552148298.5900002</v>
      </c>
    </row>
    <row r="127" spans="1:7" ht="31.5" x14ac:dyDescent="0.3">
      <c r="A127" s="3" t="s">
        <v>156</v>
      </c>
      <c r="B127" s="5" t="s">
        <v>157</v>
      </c>
      <c r="C127" s="27">
        <f>C128+C132+C130</f>
        <v>929141660</v>
      </c>
      <c r="D127" s="27">
        <f>D128+D132+D130</f>
        <v>649088032</v>
      </c>
      <c r="E127" s="27">
        <f>E128+E132+E130</f>
        <v>618059145</v>
      </c>
    </row>
    <row r="128" spans="1:7" s="57" customFormat="1" ht="31.5" x14ac:dyDescent="0.3">
      <c r="A128" s="54" t="s">
        <v>158</v>
      </c>
      <c r="B128" s="55" t="s">
        <v>159</v>
      </c>
      <c r="C128" s="56">
        <f>C129</f>
        <v>189948660</v>
      </c>
      <c r="D128" s="56">
        <f>D129</f>
        <v>172856032</v>
      </c>
      <c r="E128" s="56">
        <f>E129</f>
        <v>100121145</v>
      </c>
    </row>
    <row r="129" spans="1:9" ht="30" x14ac:dyDescent="0.3">
      <c r="A129" s="9" t="s">
        <v>160</v>
      </c>
      <c r="B129" s="10" t="s">
        <v>161</v>
      </c>
      <c r="C129" s="11">
        <v>189948660</v>
      </c>
      <c r="D129" s="24">
        <v>172856032</v>
      </c>
      <c r="E129" s="24">
        <v>100121145</v>
      </c>
    </row>
    <row r="130" spans="1:9" ht="45" hidden="1" x14ac:dyDescent="0.3">
      <c r="A130" s="12" t="s">
        <v>162</v>
      </c>
      <c r="B130" s="13" t="s">
        <v>163</v>
      </c>
      <c r="C130" s="14">
        <f>C131</f>
        <v>0</v>
      </c>
      <c r="D130" s="14">
        <f>D131</f>
        <v>0</v>
      </c>
      <c r="E130" s="14">
        <f>E131</f>
        <v>0</v>
      </c>
    </row>
    <row r="131" spans="1:9" ht="45" hidden="1" x14ac:dyDescent="0.3">
      <c r="A131" s="9" t="s">
        <v>164</v>
      </c>
      <c r="B131" s="10" t="s">
        <v>15</v>
      </c>
      <c r="C131" s="11"/>
      <c r="D131" s="24"/>
      <c r="E131" s="24"/>
    </row>
    <row r="132" spans="1:9" ht="63" x14ac:dyDescent="0.3">
      <c r="A132" s="29" t="s">
        <v>165</v>
      </c>
      <c r="B132" s="44" t="s">
        <v>166</v>
      </c>
      <c r="C132" s="28">
        <f>C133</f>
        <v>739193000</v>
      </c>
      <c r="D132" s="28">
        <f>D133</f>
        <v>476232000</v>
      </c>
      <c r="E132" s="28">
        <f>E133</f>
        <v>517938000</v>
      </c>
    </row>
    <row r="133" spans="1:9" ht="60" x14ac:dyDescent="0.3">
      <c r="A133" s="9" t="s">
        <v>167</v>
      </c>
      <c r="B133" s="10" t="s">
        <v>16</v>
      </c>
      <c r="C133" s="11">
        <v>739193000</v>
      </c>
      <c r="D133" s="24">
        <v>476232000</v>
      </c>
      <c r="E133" s="24">
        <v>517938000</v>
      </c>
    </row>
    <row r="134" spans="1:9" ht="47.25" x14ac:dyDescent="0.3">
      <c r="A134" s="3" t="s">
        <v>168</v>
      </c>
      <c r="B134" s="4" t="s">
        <v>169</v>
      </c>
      <c r="C134" s="27">
        <f>C135+C139+C141+C143+C145+C147+C149+C155+C157</f>
        <v>457570740.45000005</v>
      </c>
      <c r="D134" s="27">
        <f t="shared" ref="D134:E134" si="31">D135+D139+D141+D143+D145+D147+D149+D155+D157</f>
        <v>413740464.69999999</v>
      </c>
      <c r="E134" s="27">
        <f t="shared" si="31"/>
        <v>350488900.83999997</v>
      </c>
      <c r="G134" s="32"/>
      <c r="H134" s="60"/>
      <c r="I134" s="60"/>
    </row>
    <row r="135" spans="1:9" ht="105" x14ac:dyDescent="0.3">
      <c r="A135" s="15" t="s">
        <v>223</v>
      </c>
      <c r="B135" s="16" t="s">
        <v>218</v>
      </c>
      <c r="C135" s="17">
        <f>C136</f>
        <v>34043913.780000001</v>
      </c>
      <c r="D135" s="17">
        <f>D136</f>
        <v>28937326.719999999</v>
      </c>
      <c r="E135" s="17">
        <f>E136</f>
        <v>28937326.719999999</v>
      </c>
    </row>
    <row r="136" spans="1:9" ht="105" x14ac:dyDescent="0.3">
      <c r="A136" s="7" t="s">
        <v>224</v>
      </c>
      <c r="B136" s="18" t="s">
        <v>170</v>
      </c>
      <c r="C136" s="8">
        <v>34043913.780000001</v>
      </c>
      <c r="D136" s="8">
        <v>28937326.719999999</v>
      </c>
      <c r="E136" s="8">
        <v>28937326.719999999</v>
      </c>
    </row>
    <row r="137" spans="1:9" ht="78.75" hidden="1" x14ac:dyDescent="0.3">
      <c r="A137" s="15" t="s">
        <v>264</v>
      </c>
      <c r="B137" s="19" t="s">
        <v>265</v>
      </c>
      <c r="C137" s="17">
        <f>C138</f>
        <v>0</v>
      </c>
      <c r="D137" s="17">
        <f>D138</f>
        <v>0</v>
      </c>
      <c r="E137" s="17">
        <f>E138</f>
        <v>0</v>
      </c>
    </row>
    <row r="138" spans="1:9" ht="75" hidden="1" x14ac:dyDescent="0.3">
      <c r="A138" s="7" t="s">
        <v>263</v>
      </c>
      <c r="B138" s="20" t="s">
        <v>266</v>
      </c>
      <c r="C138" s="8">
        <v>0</v>
      </c>
      <c r="D138" s="8">
        <v>0</v>
      </c>
      <c r="E138" s="8">
        <v>0</v>
      </c>
    </row>
    <row r="139" spans="1:9" ht="110.25" x14ac:dyDescent="0.3">
      <c r="A139" s="15" t="s">
        <v>288</v>
      </c>
      <c r="B139" s="19" t="s">
        <v>290</v>
      </c>
      <c r="C139" s="17">
        <f>C140</f>
        <v>1084900</v>
      </c>
      <c r="D139" s="17">
        <f>D140</f>
        <v>0</v>
      </c>
      <c r="E139" s="17">
        <f>E140</f>
        <v>0</v>
      </c>
    </row>
    <row r="140" spans="1:9" ht="90" x14ac:dyDescent="0.3">
      <c r="A140" s="7" t="s">
        <v>289</v>
      </c>
      <c r="B140" s="20" t="s">
        <v>291</v>
      </c>
      <c r="C140" s="8">
        <v>1084900</v>
      </c>
      <c r="D140" s="8">
        <v>0</v>
      </c>
      <c r="E140" s="8">
        <v>0</v>
      </c>
    </row>
    <row r="141" spans="1:9" ht="75" x14ac:dyDescent="0.3">
      <c r="A141" s="21" t="s">
        <v>326</v>
      </c>
      <c r="B141" s="22" t="s">
        <v>329</v>
      </c>
      <c r="C141" s="23">
        <f>C142</f>
        <v>20687300</v>
      </c>
      <c r="D141" s="23">
        <f>D142</f>
        <v>0</v>
      </c>
      <c r="E141" s="23">
        <f>E142</f>
        <v>0</v>
      </c>
    </row>
    <row r="142" spans="1:9" ht="75" x14ac:dyDescent="0.3">
      <c r="A142" s="7" t="s">
        <v>327</v>
      </c>
      <c r="B142" s="20" t="s">
        <v>328</v>
      </c>
      <c r="C142" s="8">
        <v>20687300</v>
      </c>
      <c r="D142" s="8">
        <v>0</v>
      </c>
      <c r="E142" s="8">
        <v>0</v>
      </c>
    </row>
    <row r="143" spans="1:9" ht="75" x14ac:dyDescent="0.3">
      <c r="A143" s="21" t="s">
        <v>204</v>
      </c>
      <c r="B143" s="22" t="s">
        <v>203</v>
      </c>
      <c r="C143" s="23">
        <f>C144</f>
        <v>52461600</v>
      </c>
      <c r="D143" s="23">
        <f>D144</f>
        <v>54553300</v>
      </c>
      <c r="E143" s="23">
        <f>E144</f>
        <v>56780300</v>
      </c>
    </row>
    <row r="144" spans="1:9" ht="75" x14ac:dyDescent="0.3">
      <c r="A144" s="7" t="s">
        <v>205</v>
      </c>
      <c r="B144" s="20" t="s">
        <v>198</v>
      </c>
      <c r="C144" s="8">
        <f>39575600+7747600+5138400</f>
        <v>52461600</v>
      </c>
      <c r="D144" s="8">
        <f>41160300+8051500+5341500</f>
        <v>54553300</v>
      </c>
      <c r="E144" s="8">
        <f>42806900+8420000+5553400</f>
        <v>56780300</v>
      </c>
    </row>
    <row r="145" spans="1:8" ht="31.5" x14ac:dyDescent="0.3">
      <c r="A145" s="15" t="s">
        <v>330</v>
      </c>
      <c r="B145" s="25" t="s">
        <v>332</v>
      </c>
      <c r="C145" s="17">
        <f>C146</f>
        <v>132442.38</v>
      </c>
      <c r="D145" s="17">
        <f>D146</f>
        <v>77272.38</v>
      </c>
      <c r="E145" s="17">
        <f>E146</f>
        <v>32661.52</v>
      </c>
    </row>
    <row r="146" spans="1:8" ht="30" x14ac:dyDescent="0.3">
      <c r="A146" s="7" t="s">
        <v>331</v>
      </c>
      <c r="B146" s="26" t="s">
        <v>333</v>
      </c>
      <c r="C146" s="8">
        <v>132442.38</v>
      </c>
      <c r="D146" s="8">
        <v>77272.38</v>
      </c>
      <c r="E146" s="8">
        <v>32661.52</v>
      </c>
    </row>
    <row r="147" spans="1:8" ht="31.5" x14ac:dyDescent="0.3">
      <c r="A147" s="15" t="s">
        <v>322</v>
      </c>
      <c r="B147" s="25" t="s">
        <v>324</v>
      </c>
      <c r="C147" s="17">
        <f>C148</f>
        <v>5286422.09</v>
      </c>
      <c r="D147" s="17">
        <f>D148</f>
        <v>0</v>
      </c>
      <c r="E147" s="17">
        <f>E148</f>
        <v>0</v>
      </c>
    </row>
    <row r="148" spans="1:8" ht="45" x14ac:dyDescent="0.3">
      <c r="A148" s="7" t="s">
        <v>323</v>
      </c>
      <c r="B148" s="26" t="s">
        <v>325</v>
      </c>
      <c r="C148" s="8">
        <v>5286422.09</v>
      </c>
      <c r="D148" s="8">
        <v>0</v>
      </c>
      <c r="E148" s="8">
        <v>0</v>
      </c>
    </row>
    <row r="149" spans="1:8" ht="31.5" x14ac:dyDescent="0.3">
      <c r="A149" s="15" t="s">
        <v>225</v>
      </c>
      <c r="B149" s="25" t="s">
        <v>267</v>
      </c>
      <c r="C149" s="17">
        <f>C150</f>
        <v>162515.6</v>
      </c>
      <c r="D149" s="17">
        <f>D150</f>
        <v>0</v>
      </c>
      <c r="E149" s="17">
        <f>E150</f>
        <v>0</v>
      </c>
    </row>
    <row r="150" spans="1:8" ht="30" x14ac:dyDescent="0.3">
      <c r="A150" s="7" t="s">
        <v>226</v>
      </c>
      <c r="B150" s="26" t="s">
        <v>268</v>
      </c>
      <c r="C150" s="8">
        <v>162515.6</v>
      </c>
      <c r="D150" s="8">
        <v>0</v>
      </c>
      <c r="E150" s="8">
        <v>0</v>
      </c>
    </row>
    <row r="151" spans="1:8" ht="110.25" hidden="1" x14ac:dyDescent="0.3">
      <c r="A151" s="15" t="s">
        <v>278</v>
      </c>
      <c r="B151" s="25" t="s">
        <v>280</v>
      </c>
      <c r="C151" s="17">
        <f>C152</f>
        <v>0</v>
      </c>
      <c r="D151" s="17">
        <f>D152</f>
        <v>0</v>
      </c>
      <c r="E151" s="17">
        <f>E152</f>
        <v>0</v>
      </c>
    </row>
    <row r="152" spans="1:8" ht="90" hidden="1" x14ac:dyDescent="0.3">
      <c r="A152" s="7" t="s">
        <v>279</v>
      </c>
      <c r="B152" s="26" t="s">
        <v>281</v>
      </c>
      <c r="C152" s="8">
        <v>0</v>
      </c>
      <c r="D152" s="8">
        <v>0</v>
      </c>
      <c r="E152" s="8">
        <v>0</v>
      </c>
    </row>
    <row r="153" spans="1:8" ht="47.25" hidden="1" x14ac:dyDescent="0.3">
      <c r="A153" s="15" t="s">
        <v>269</v>
      </c>
      <c r="B153" s="25" t="s">
        <v>271</v>
      </c>
      <c r="C153" s="17">
        <f>C154</f>
        <v>0</v>
      </c>
      <c r="D153" s="17">
        <f>D154</f>
        <v>0</v>
      </c>
      <c r="E153" s="17">
        <f>E154</f>
        <v>0</v>
      </c>
    </row>
    <row r="154" spans="1:8" ht="45" hidden="1" x14ac:dyDescent="0.3">
      <c r="A154" s="7" t="s">
        <v>270</v>
      </c>
      <c r="B154" s="26" t="s">
        <v>272</v>
      </c>
      <c r="C154" s="8">
        <v>0</v>
      </c>
      <c r="D154" s="8">
        <v>0</v>
      </c>
      <c r="E154" s="8">
        <v>0</v>
      </c>
    </row>
    <row r="155" spans="1:8" ht="47.25" x14ac:dyDescent="0.3">
      <c r="A155" s="29" t="s">
        <v>305</v>
      </c>
      <c r="B155" s="30" t="s">
        <v>306</v>
      </c>
      <c r="C155" s="28">
        <f>C156</f>
        <v>54744108.590000004</v>
      </c>
      <c r="D155" s="28">
        <f>D156</f>
        <v>55264769.149999999</v>
      </c>
      <c r="E155" s="28">
        <f>E156</f>
        <v>0</v>
      </c>
    </row>
    <row r="156" spans="1:8" ht="45" x14ac:dyDescent="0.3">
      <c r="A156" s="9" t="s">
        <v>304</v>
      </c>
      <c r="B156" s="31" t="s">
        <v>307</v>
      </c>
      <c r="C156" s="11">
        <f>54744108.59</f>
        <v>54744108.590000004</v>
      </c>
      <c r="D156" s="11">
        <f>42945869.15+12318900</f>
        <v>55264769.149999999</v>
      </c>
      <c r="E156" s="11">
        <v>0</v>
      </c>
      <c r="G156" s="32"/>
    </row>
    <row r="157" spans="1:8" ht="18.75" x14ac:dyDescent="0.3">
      <c r="A157" s="29" t="s">
        <v>171</v>
      </c>
      <c r="B157" s="30" t="s">
        <v>172</v>
      </c>
      <c r="C157" s="28">
        <f>C158</f>
        <v>288967538.01000005</v>
      </c>
      <c r="D157" s="28">
        <f>D158</f>
        <v>274907796.44999999</v>
      </c>
      <c r="E157" s="28">
        <f>E158</f>
        <v>264738612.59999999</v>
      </c>
    </row>
    <row r="158" spans="1:8" ht="18.75" x14ac:dyDescent="0.3">
      <c r="A158" s="9" t="s">
        <v>173</v>
      </c>
      <c r="B158" s="31" t="s">
        <v>21</v>
      </c>
      <c r="C158" s="11">
        <f>1977600+3204700+24654875+217413641+36620.6+2232000+31876300+3343900+4227901.41</f>
        <v>288967538.01000005</v>
      </c>
      <c r="D158" s="11">
        <f>2185800+3279100+24654875+226214475+36620.6+18536925.85</f>
        <v>274907796.44999999</v>
      </c>
      <c r="E158" s="11">
        <f>2414200+3355100+24654875+234277817+36620.6</f>
        <v>264738612.59999999</v>
      </c>
      <c r="G158" s="32"/>
    </row>
    <row r="159" spans="1:8" ht="31.5" x14ac:dyDescent="0.3">
      <c r="A159" s="3" t="s">
        <v>174</v>
      </c>
      <c r="B159" s="4" t="s">
        <v>175</v>
      </c>
      <c r="C159" s="27">
        <f>C162+C164+C170+C168+C166+C160</f>
        <v>1392024390.6499999</v>
      </c>
      <c r="D159" s="27">
        <f t="shared" ref="D159:E159" si="32">D162+D164+D170+D168+D166+D160</f>
        <v>1466235690.8099999</v>
      </c>
      <c r="E159" s="27">
        <f t="shared" si="32"/>
        <v>1533680652.75</v>
      </c>
      <c r="F159" s="32"/>
      <c r="G159" s="32"/>
      <c r="H159" s="32"/>
    </row>
    <row r="160" spans="1:8" ht="47.25" x14ac:dyDescent="0.3">
      <c r="A160" s="29" t="s">
        <v>176</v>
      </c>
      <c r="B160" s="44" t="s">
        <v>219</v>
      </c>
      <c r="C160" s="14">
        <f>C161</f>
        <v>42507462.5</v>
      </c>
      <c r="D160" s="14">
        <f>D161</f>
        <v>43530348.5</v>
      </c>
      <c r="E160" s="14">
        <f>E161</f>
        <v>44335433.5</v>
      </c>
    </row>
    <row r="161" spans="1:5" ht="45" x14ac:dyDescent="0.3">
      <c r="A161" s="9" t="s">
        <v>177</v>
      </c>
      <c r="B161" s="10" t="s">
        <v>22</v>
      </c>
      <c r="C161" s="11">
        <f>3037902+9113706+368300+1771080.5+6000+617300+2187500+609000+4411133+78300+1709000+17128600+1403500+32018+34123</f>
        <v>42507462.5</v>
      </c>
      <c r="D161" s="11">
        <f>3037902+9113706+368300+1771080.5+6000+617300+2187500+609000+4411133+78300+1732100+17807000+1568600+35785+152500+34142</f>
        <v>43530348.5</v>
      </c>
      <c r="E161" s="11">
        <f>3037902+9113706+368300+1771080.5+6000+617300+2187500+609000+4411133+78300+1732100+18570100+1609800+36727+152500+33985</f>
        <v>44335433.5</v>
      </c>
    </row>
    <row r="162" spans="1:5" ht="63" x14ac:dyDescent="0.3">
      <c r="A162" s="29" t="s">
        <v>178</v>
      </c>
      <c r="B162" s="44" t="s">
        <v>179</v>
      </c>
      <c r="C162" s="14">
        <f>C163</f>
        <v>49923600</v>
      </c>
      <c r="D162" s="14">
        <f>D163</f>
        <v>48502200</v>
      </c>
      <c r="E162" s="14">
        <f>E163</f>
        <v>49472400</v>
      </c>
    </row>
    <row r="163" spans="1:5" ht="60" x14ac:dyDescent="0.3">
      <c r="A163" s="9" t="s">
        <v>180</v>
      </c>
      <c r="B163" s="10" t="s">
        <v>17</v>
      </c>
      <c r="C163" s="11">
        <v>49923600</v>
      </c>
      <c r="D163" s="11">
        <v>48502200</v>
      </c>
      <c r="E163" s="11">
        <v>49472400</v>
      </c>
    </row>
    <row r="164" spans="1:5" ht="110.25" x14ac:dyDescent="0.3">
      <c r="A164" s="29" t="s">
        <v>181</v>
      </c>
      <c r="B164" s="44" t="s">
        <v>182</v>
      </c>
      <c r="C164" s="14">
        <f>C165</f>
        <v>22636800</v>
      </c>
      <c r="D164" s="14">
        <f>D165</f>
        <v>22636800</v>
      </c>
      <c r="E164" s="14">
        <f>E165</f>
        <v>22636800</v>
      </c>
    </row>
    <row r="165" spans="1:5" ht="95.25" customHeight="1" x14ac:dyDescent="0.3">
      <c r="A165" s="9" t="s">
        <v>183</v>
      </c>
      <c r="B165" s="10" t="s">
        <v>18</v>
      </c>
      <c r="C165" s="11">
        <f>22084700+552100</f>
        <v>22636800</v>
      </c>
      <c r="D165" s="11">
        <f t="shared" ref="D165:E165" si="33">22084700+552100</f>
        <v>22636800</v>
      </c>
      <c r="E165" s="11">
        <f t="shared" si="33"/>
        <v>22636800</v>
      </c>
    </row>
    <row r="166" spans="1:5" ht="75" x14ac:dyDescent="0.3">
      <c r="A166" s="12" t="s">
        <v>184</v>
      </c>
      <c r="B166" s="13" t="s">
        <v>220</v>
      </c>
      <c r="C166" s="14">
        <f>C167</f>
        <v>7403.29</v>
      </c>
      <c r="D166" s="14">
        <f>D167</f>
        <v>7744.24</v>
      </c>
      <c r="E166" s="14">
        <f>E167</f>
        <v>50221.18</v>
      </c>
    </row>
    <row r="167" spans="1:5" ht="75" x14ac:dyDescent="0.3">
      <c r="A167" s="9" t="s">
        <v>185</v>
      </c>
      <c r="B167" s="10" t="s">
        <v>12</v>
      </c>
      <c r="C167" s="11">
        <v>7403.29</v>
      </c>
      <c r="D167" s="11">
        <v>7744.24</v>
      </c>
      <c r="E167" s="11">
        <v>50221.18</v>
      </c>
    </row>
    <row r="168" spans="1:5" ht="47.25" x14ac:dyDescent="0.3">
      <c r="A168" s="29" t="s">
        <v>186</v>
      </c>
      <c r="B168" s="30" t="s">
        <v>187</v>
      </c>
      <c r="C168" s="28">
        <f>C169</f>
        <v>3090124.86</v>
      </c>
      <c r="D168" s="28">
        <f>D169</f>
        <v>3211398.07</v>
      </c>
      <c r="E168" s="28">
        <f>E169</f>
        <v>3211398.07</v>
      </c>
    </row>
    <row r="169" spans="1:5" ht="45" x14ac:dyDescent="0.3">
      <c r="A169" s="9" t="s">
        <v>188</v>
      </c>
      <c r="B169" s="10" t="s">
        <v>13</v>
      </c>
      <c r="C169" s="11">
        <f>3090124.86</f>
        <v>3090124.86</v>
      </c>
      <c r="D169" s="11">
        <v>3211398.07</v>
      </c>
      <c r="E169" s="11">
        <v>3211398.07</v>
      </c>
    </row>
    <row r="170" spans="1:5" ht="18.75" x14ac:dyDescent="0.3">
      <c r="A170" s="29" t="s">
        <v>189</v>
      </c>
      <c r="B170" s="30" t="s">
        <v>190</v>
      </c>
      <c r="C170" s="28">
        <f>C171</f>
        <v>1273859000</v>
      </c>
      <c r="D170" s="28">
        <f>D171</f>
        <v>1348347200</v>
      </c>
      <c r="E170" s="28">
        <f>E171</f>
        <v>1413974400</v>
      </c>
    </row>
    <row r="171" spans="1:5" ht="18.75" x14ac:dyDescent="0.3">
      <c r="A171" s="9" t="s">
        <v>191</v>
      </c>
      <c r="B171" s="10" t="s">
        <v>19</v>
      </c>
      <c r="C171" s="11">
        <v>1273859000</v>
      </c>
      <c r="D171" s="11">
        <v>1348347200</v>
      </c>
      <c r="E171" s="11">
        <v>1413974400</v>
      </c>
    </row>
    <row r="172" spans="1:5" ht="18.75" x14ac:dyDescent="0.3">
      <c r="A172" s="3" t="s">
        <v>192</v>
      </c>
      <c r="B172" s="5" t="s">
        <v>193</v>
      </c>
      <c r="C172" s="27">
        <f>C173+C175+C177</f>
        <v>50043700</v>
      </c>
      <c r="D172" s="27">
        <f t="shared" ref="D172:E172" si="34">D173+D175+D177</f>
        <v>49043700</v>
      </c>
      <c r="E172" s="27">
        <f t="shared" si="34"/>
        <v>49919600</v>
      </c>
    </row>
    <row r="173" spans="1:5" ht="110.25" x14ac:dyDescent="0.3">
      <c r="A173" s="29" t="s">
        <v>309</v>
      </c>
      <c r="B173" s="44" t="s">
        <v>311</v>
      </c>
      <c r="C173" s="28">
        <f>C174</f>
        <v>4213000</v>
      </c>
      <c r="D173" s="28">
        <f>D174</f>
        <v>4213000</v>
      </c>
      <c r="E173" s="28">
        <f>E174</f>
        <v>5088900</v>
      </c>
    </row>
    <row r="174" spans="1:5" ht="105" x14ac:dyDescent="0.3">
      <c r="A174" s="9" t="s">
        <v>308</v>
      </c>
      <c r="B174" s="10" t="s">
        <v>310</v>
      </c>
      <c r="C174" s="11">
        <v>4213000</v>
      </c>
      <c r="D174" s="11">
        <v>4213000</v>
      </c>
      <c r="E174" s="11">
        <v>5088900</v>
      </c>
    </row>
    <row r="175" spans="1:5" s="47" customFormat="1" ht="173.25" x14ac:dyDescent="0.3">
      <c r="A175" s="29" t="s">
        <v>207</v>
      </c>
      <c r="B175" s="44" t="s">
        <v>343</v>
      </c>
      <c r="C175" s="28">
        <f>C176</f>
        <v>43481600</v>
      </c>
      <c r="D175" s="28">
        <f>D176</f>
        <v>43481600</v>
      </c>
      <c r="E175" s="28">
        <f>E176</f>
        <v>43481600</v>
      </c>
    </row>
    <row r="176" spans="1:5" s="46" customFormat="1" ht="150" x14ac:dyDescent="0.25">
      <c r="A176" s="9" t="s">
        <v>206</v>
      </c>
      <c r="B176" s="10" t="s">
        <v>342</v>
      </c>
      <c r="C176" s="11">
        <f>41591100+1890500</f>
        <v>43481600</v>
      </c>
      <c r="D176" s="11">
        <f t="shared" ref="D176:E176" si="35">41591100+1890500</f>
        <v>43481600</v>
      </c>
      <c r="E176" s="11">
        <f t="shared" si="35"/>
        <v>43481600</v>
      </c>
    </row>
    <row r="177" spans="1:5" ht="36" customHeight="1" x14ac:dyDescent="0.3">
      <c r="A177" s="29" t="s">
        <v>194</v>
      </c>
      <c r="B177" s="30" t="s">
        <v>195</v>
      </c>
      <c r="C177" s="14">
        <f>C178</f>
        <v>2349100</v>
      </c>
      <c r="D177" s="14">
        <f>D178</f>
        <v>1349100</v>
      </c>
      <c r="E177" s="14">
        <f>E178</f>
        <v>1349100</v>
      </c>
    </row>
    <row r="178" spans="1:5" ht="30" x14ac:dyDescent="0.3">
      <c r="A178" s="9" t="s">
        <v>196</v>
      </c>
      <c r="B178" s="31" t="s">
        <v>14</v>
      </c>
      <c r="C178" s="11">
        <f>1000000+1349100</f>
        <v>2349100</v>
      </c>
      <c r="D178" s="11">
        <v>1349100</v>
      </c>
      <c r="E178" s="11">
        <v>1349100</v>
      </c>
    </row>
    <row r="179" spans="1:5" ht="18.75" x14ac:dyDescent="0.3">
      <c r="A179" s="61" t="s">
        <v>197</v>
      </c>
      <c r="B179" s="61"/>
      <c r="C179" s="27">
        <f>C11+C125</f>
        <v>3953996046.0500002</v>
      </c>
      <c r="D179" s="27">
        <f>D11+D125</f>
        <v>3711782491.7400002</v>
      </c>
      <c r="E179" s="27">
        <f>E11+E125</f>
        <v>3725471332.0300002</v>
      </c>
    </row>
  </sheetData>
  <mergeCells count="6">
    <mergeCell ref="H134:I134"/>
    <mergeCell ref="A179:B179"/>
    <mergeCell ref="A6:E6"/>
    <mergeCell ref="B1:E1"/>
    <mergeCell ref="B2:E2"/>
    <mergeCell ref="B3:E3"/>
  </mergeCells>
  <printOptions horizontalCentered="1"/>
  <pageMargins left="0.70866141732283472" right="0.70866141732283472" top="0.31496062992125984" bottom="0.31496062992125984" header="0.31496062992125984" footer="0.31496062992125984"/>
  <pageSetup paperSize="9" scale="68" fitToHeight="1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01.07.2020&lt;/string&gt;&#10;  &lt;/DateInfo&gt;&#10;  &lt;Code&gt;A344D0A91FD14EEAAF90FF45F3167F&lt;/Code&gt;&#10;  &lt;ObjectCode&gt;SQUERY_SVOD_ROSP&lt;/ObjectCode&gt;&#10;  &lt;DocName&gt;Сводная бюджетная роспись&lt;/DocName&gt;&#10;  &lt;VariantName&gt;Бюджет общий&lt;/VariantName&gt;&#10;  &lt;VariantLink&gt;32720568&lt;/VariantLink&gt;&#10;  &lt;SvodReportLink xsi:nil=&quot;true&quot; /&gt;&#10;  &lt;ReportLink&gt;126924&lt;/ReportLink&gt;&#10;  &lt;Note&gt;01.01.2020 - 01.07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4FD582F-08DE-415C-84D9-643690846FF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Приложение_1</vt:lpstr>
      <vt:lpstr>Приложение_1!Область_печати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Цвиндина Галина Васильевна</dc:creator>
  <cp:lastModifiedBy>Хисамова Елена Анатольевна</cp:lastModifiedBy>
  <cp:lastPrinted>2023-11-01T11:20:55Z</cp:lastPrinted>
  <dcterms:created xsi:type="dcterms:W3CDTF">2020-06-11T12:36:58Z</dcterms:created>
  <dcterms:modified xsi:type="dcterms:W3CDTF">2023-11-24T13:58:37Z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</vt:lpwstr>
  </property>
  <property fmtid="{D5CDD505-2E9C-101B-9397-08002B2CF9AE}" pid="3" name="Версия клиента">
    <vt:lpwstr>20.1.14.5220 (.NET 4.7.2)</vt:lpwstr>
  </property>
  <property fmtid="{D5CDD505-2E9C-101B-9397-08002B2CF9AE}" pid="4" name="Версия базы">
    <vt:lpwstr>20.1.1823.20429780</vt:lpwstr>
  </property>
  <property fmtid="{D5CDD505-2E9C-101B-9397-08002B2CF9AE}" pid="5" name="Тип сервера">
    <vt:lpwstr>MSSQL</vt:lpwstr>
  </property>
  <property fmtid="{D5CDD505-2E9C-101B-9397-08002B2CF9AE}" pid="6" name="Сервер">
    <vt:lpwstr>ACDC</vt:lpwstr>
  </property>
  <property fmtid="{D5CDD505-2E9C-101B-9397-08002B2CF9AE}" pid="7" name="База">
    <vt:lpwstr>uf_budget_smart_2020</vt:lpwstr>
  </property>
  <property fmtid="{D5CDD505-2E9C-101B-9397-08002B2CF9AE}" pid="8" name="Пользователь">
    <vt:lpwstr>zato-a\cvindinagv</vt:lpwstr>
  </property>
  <property fmtid="{D5CDD505-2E9C-101B-9397-08002B2CF9AE}" pid="9" name="Шаблон">
    <vt:lpwstr>sqr_rosp_svod2016.xlt</vt:lpwstr>
  </property>
  <property fmtid="{D5CDD505-2E9C-101B-9397-08002B2CF9AE}" pid="10" name="Имя варианта">
    <vt:lpwstr>Бюджет общий</vt:lpwstr>
  </property>
  <property fmtid="{D5CDD505-2E9C-101B-9397-08002B2CF9AE}" pid="11" name="Код отчета">
    <vt:lpwstr>A344D0A91FD14EEAAF90FF45F3167F</vt:lpwstr>
  </property>
  <property fmtid="{D5CDD505-2E9C-101B-9397-08002B2CF9AE}" pid="12" name="Локальная база">
    <vt:lpwstr>не используется</vt:lpwstr>
  </property>
</Properties>
</file>