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435" windowHeight="105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29"/>
  <c r="E153" l="1"/>
  <c r="D153"/>
  <c r="D150"/>
  <c r="E150"/>
  <c r="E49"/>
  <c r="E111" l="1"/>
  <c r="E91"/>
  <c r="E79"/>
  <c r="E69"/>
  <c r="E64"/>
  <c r="E65"/>
  <c r="D65"/>
  <c r="D64" s="1"/>
  <c r="D49"/>
  <c r="E44"/>
  <c r="E9" s="1"/>
  <c r="D44"/>
  <c r="D9" s="1"/>
  <c r="E43"/>
  <c r="D43"/>
  <c r="E38"/>
  <c r="E37" s="1"/>
  <c r="E33"/>
  <c r="E32" s="1"/>
  <c r="D33"/>
  <c r="D32"/>
  <c r="D29"/>
  <c r="E28"/>
  <c r="E27" s="1"/>
  <c r="D28"/>
  <c r="D27"/>
  <c r="E23"/>
  <c r="D22"/>
  <c r="D23"/>
  <c r="E8" l="1"/>
  <c r="E22"/>
  <c r="E7" s="1"/>
  <c r="E42"/>
  <c r="F42" s="1"/>
  <c r="E21"/>
  <c r="D21"/>
  <c r="F9"/>
  <c r="F11"/>
  <c r="F12"/>
  <c r="F13"/>
  <c r="F14"/>
  <c r="F15"/>
  <c r="F16"/>
  <c r="F17"/>
  <c r="F18"/>
  <c r="F19"/>
  <c r="F20"/>
  <c r="F23"/>
  <c r="F25"/>
  <c r="F27"/>
  <c r="F28"/>
  <c r="F29"/>
  <c r="F30"/>
  <c r="F32"/>
  <c r="F33"/>
  <c r="F34"/>
  <c r="F35"/>
  <c r="F43"/>
  <c r="F44"/>
  <c r="F45"/>
  <c r="F49"/>
  <c r="F50"/>
  <c r="F59"/>
  <c r="F65"/>
  <c r="F67"/>
  <c r="F71"/>
  <c r="F72"/>
  <c r="F96"/>
  <c r="F101"/>
  <c r="F116"/>
  <c r="F123"/>
  <c r="F128"/>
  <c r="F133"/>
  <c r="F138"/>
  <c r="F143"/>
  <c r="F154"/>
  <c r="F160"/>
  <c r="F170"/>
  <c r="F22" l="1"/>
  <c r="F7"/>
  <c r="E6"/>
  <c r="E151"/>
  <c r="D151"/>
  <c r="D51"/>
  <c r="F51" l="1"/>
  <c r="D70"/>
  <c r="D69" l="1"/>
  <c r="F69" s="1"/>
  <c r="F70"/>
  <c r="F64"/>
  <c r="E148"/>
  <c r="E149"/>
  <c r="D149"/>
  <c r="E107"/>
  <c r="D113"/>
  <c r="F113" s="1"/>
  <c r="D112"/>
  <c r="D111" l="1"/>
  <c r="F112"/>
  <c r="F149"/>
  <c r="E110"/>
  <c r="E106"/>
  <c r="D92"/>
  <c r="F92" s="1"/>
  <c r="E86"/>
  <c r="E87"/>
  <c r="D87"/>
  <c r="D86" s="1"/>
  <c r="D80"/>
  <c r="E75"/>
  <c r="E76"/>
  <c r="D57"/>
  <c r="F86" l="1"/>
  <c r="F87"/>
  <c r="D91"/>
  <c r="F91" s="1"/>
  <c r="D106"/>
  <c r="F106" s="1"/>
  <c r="F111"/>
  <c r="D78"/>
  <c r="D79"/>
  <c r="F79" s="1"/>
  <c r="F80"/>
  <c r="D148"/>
  <c r="F153"/>
  <c r="D74"/>
  <c r="D75"/>
  <c r="F75" s="1"/>
  <c r="F148" l="1"/>
  <c r="E41"/>
  <c r="D41"/>
  <c r="D38"/>
  <c r="E108"/>
  <c r="E109"/>
  <c r="D107"/>
  <c r="F107" s="1"/>
  <c r="D108"/>
  <c r="D109"/>
  <c r="E77"/>
  <c r="E74"/>
  <c r="F74" s="1"/>
  <c r="D76"/>
  <c r="D77"/>
  <c r="E55"/>
  <c r="E176" s="1"/>
  <c r="E56"/>
  <c r="E57"/>
  <c r="E54"/>
  <c r="E175" s="1"/>
  <c r="D55"/>
  <c r="D56"/>
  <c r="D54"/>
  <c r="D10"/>
  <c r="D178" s="1"/>
  <c r="E169"/>
  <c r="D169"/>
  <c r="E164"/>
  <c r="D164"/>
  <c r="E159"/>
  <c r="D159"/>
  <c r="E152"/>
  <c r="D152"/>
  <c r="E147"/>
  <c r="D147"/>
  <c r="E142"/>
  <c r="D142"/>
  <c r="E137"/>
  <c r="D137"/>
  <c r="E132"/>
  <c r="D132"/>
  <c r="E127"/>
  <c r="D127"/>
  <c r="E122"/>
  <c r="D122"/>
  <c r="E115"/>
  <c r="D115"/>
  <c r="D110"/>
  <c r="F110" s="1"/>
  <c r="E100"/>
  <c r="F100" s="1"/>
  <c r="D100"/>
  <c r="E95"/>
  <c r="D95"/>
  <c r="E90"/>
  <c r="F90" s="1"/>
  <c r="D90"/>
  <c r="E85"/>
  <c r="D85"/>
  <c r="E78"/>
  <c r="F78" s="1"/>
  <c r="E68"/>
  <c r="D68"/>
  <c r="E63"/>
  <c r="D63"/>
  <c r="E58"/>
  <c r="D58"/>
  <c r="E48"/>
  <c r="D26"/>
  <c r="F55" l="1"/>
  <c r="F122"/>
  <c r="F132"/>
  <c r="F142"/>
  <c r="D73"/>
  <c r="F108"/>
  <c r="F58"/>
  <c r="F115"/>
  <c r="F127"/>
  <c r="F137"/>
  <c r="F159"/>
  <c r="D37"/>
  <c r="D8"/>
  <c r="F38"/>
  <c r="F56"/>
  <c r="E177"/>
  <c r="F85"/>
  <c r="F95"/>
  <c r="D177"/>
  <c r="F68"/>
  <c r="E178"/>
  <c r="F178" s="1"/>
  <c r="F57"/>
  <c r="F169"/>
  <c r="F152"/>
  <c r="F147"/>
  <c r="F63"/>
  <c r="F54"/>
  <c r="F41"/>
  <c r="F10"/>
  <c r="E105"/>
  <c r="F105" s="1"/>
  <c r="E73"/>
  <c r="E36"/>
  <c r="E53"/>
  <c r="D53"/>
  <c r="D105"/>
  <c r="D48"/>
  <c r="F48" s="1"/>
  <c r="D36"/>
  <c r="D31"/>
  <c r="E31"/>
  <c r="E26"/>
  <c r="F26" s="1"/>
  <c r="F21"/>
  <c r="F73" l="1"/>
  <c r="D176"/>
  <c r="F176" s="1"/>
  <c r="F8"/>
  <c r="D7"/>
  <c r="F37"/>
  <c r="F36"/>
  <c r="F53"/>
  <c r="F177"/>
  <c r="F31"/>
  <c r="E174"/>
  <c r="D6" l="1"/>
  <c r="F6" s="1"/>
  <c r="D175"/>
  <c r="F175" s="1"/>
  <c r="D174" l="1"/>
  <c r="F174" s="1"/>
</calcChain>
</file>

<file path=xl/sharedStrings.xml><?xml version="1.0" encoding="utf-8"?>
<sst xmlns="http://schemas.openxmlformats.org/spreadsheetml/2006/main" count="281" uniqueCount="87">
  <si>
    <t xml:space="preserve"> № п/п</t>
  </si>
  <si>
    <t>Источ-ник</t>
  </si>
  <si>
    <t>Запланировано на отчетный год</t>
  </si>
  <si>
    <t>Фактическое исполнение**</t>
  </si>
  <si>
    <t>Всего</t>
  </si>
  <si>
    <t>МБ</t>
  </si>
  <si>
    <t>ОБ</t>
  </si>
  <si>
    <t>ФБ</t>
  </si>
  <si>
    <t>ВБС</t>
  </si>
  <si>
    <t>Всего Соисполнитель 1</t>
  </si>
  <si>
    <t>Всего Соисполнитель 2</t>
  </si>
  <si>
    <t>1.</t>
  </si>
  <si>
    <t>1.1.</t>
  </si>
  <si>
    <t>Всего по МП</t>
  </si>
  <si>
    <t>Муниципальная программа "Образование                               ЗАТО Александровск"</t>
  </si>
  <si>
    <t>1.2.</t>
  </si>
  <si>
    <t>Подпрограмма 1               "Дошкольное образование"</t>
  </si>
  <si>
    <t>Подпрограмма 2                      "Общее образование"</t>
  </si>
  <si>
    <t xml:space="preserve"> Подпрограмма 3 "Дополнительное образование"</t>
  </si>
  <si>
    <t>Подпрограмма 4                      "Управление в сфере образования"</t>
  </si>
  <si>
    <t xml:space="preserve"> Подпрограмма 5                           "Иные вопросы в сфере образования"</t>
  </si>
  <si>
    <t>1.3.</t>
  </si>
  <si>
    <t>1.4.</t>
  </si>
  <si>
    <t>1.5.</t>
  </si>
  <si>
    <t>Муниципальная программа "Культура, спорт и молодежная политика ЗАТО Александровск"</t>
  </si>
  <si>
    <t xml:space="preserve"> Подпрограмма 1 "Управление культурой, спортом и молодежной политикой"</t>
  </si>
  <si>
    <t xml:space="preserve"> Подпрограмма 2 "Молодежь и развитие физической культуры и спорта"</t>
  </si>
  <si>
    <t>Подпрограмма 3 "Культура"</t>
  </si>
  <si>
    <t>Муниципальная программа "Дорожная деятельность и комплексная безопасность ЗАТО Александровск"</t>
  </si>
  <si>
    <t>Подпрограмма 2 "Организация транспортного обслуживания населения на территории              ЗАТО Александровск"</t>
  </si>
  <si>
    <t xml:space="preserve"> Подпрограмма 3 "Общественная безопасность"</t>
  </si>
  <si>
    <t>Подпрограмма 4 "Защита от чрезвычайных ситуаций и гражданская оборона"</t>
  </si>
  <si>
    <t>Подпрограмма 5 "Мобилизационная подготовка в ЗАТО Александровск"</t>
  </si>
  <si>
    <t>Муниципальная программа "Муниципальное управление и гражданское общество                 ЗАТО Александровск"</t>
  </si>
  <si>
    <t>Подпрограмма 1 "Административное управление и контроль"</t>
  </si>
  <si>
    <t>Подпрограмма 2 "Централизация учетно-расчетных функций муниципальных организаций"</t>
  </si>
  <si>
    <t>Подпрограмма 3 "Обслуживание органов местного самоуправления"</t>
  </si>
  <si>
    <t xml:space="preserve"> Подпрограмма 4 "Многофункциональный центр"</t>
  </si>
  <si>
    <t>Подпрограмма 5 "Архивное дело"</t>
  </si>
  <si>
    <t>Подпрограмма 6 "Управление развитием информационного общества"</t>
  </si>
  <si>
    <t>Подпрограмма 7 "Управление муниципальными финансами"</t>
  </si>
  <si>
    <t>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</si>
  <si>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Подпрограмма 1 "Содержание и эффективное использование объектов жилищно-коммунальной инфраструктуры                                 ЗАТО Александровск"</t>
  </si>
  <si>
    <t>Подпрограмма 2 "Управление муниципальным имуществом ЗАТО Александровск"</t>
  </si>
  <si>
    <t>Подпрограмма 3 «Охрана окружающей среды ЗАТО Александровск»</t>
  </si>
  <si>
    <t>Подпрограмма 4 "Управление жилищно-коммунальным хозяйством и капитальным строительством объектов инфраструктуры ЗАТО Александровск"</t>
  </si>
  <si>
    <t>2.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</si>
  <si>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</si>
  <si>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</si>
  <si>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</si>
  <si>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</si>
  <si>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</si>
  <si>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</si>
  <si>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</si>
  <si>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</si>
  <si>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</si>
  <si>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</si>
  <si>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</si>
  <si>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</si>
  <si>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</si>
  <si>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</si>
  <si>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</si>
  <si>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</si>
  <si>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</si>
  <si>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</si>
  <si>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</si>
  <si>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</si>
  <si>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</si>
  <si>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</si>
  <si>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Муниципальная программа ЗАТО Александровск "Формирование современной городской среды на территории ЗАТО Александровск"                               на 2018 - 2023 годы</t>
  </si>
  <si>
    <t>Объемы и источники финансирования (руб.коп.)</t>
  </si>
  <si>
    <t>Услуги предоставляются под фактическую потребность</t>
  </si>
  <si>
    <t>Степень освоения средств</t>
  </si>
  <si>
    <t>Причины низкой степени освоения средств, невыполнения мероприятий</t>
  </si>
  <si>
    <t>Муниципальная программа, подпрограмма</t>
  </si>
  <si>
    <t>0.0</t>
  </si>
  <si>
    <t>Выполнение мероприятий запланировано на 4 квартал             2021 года</t>
  </si>
  <si>
    <t>Выполнение мероприятий не запланировано на 2021 год</t>
  </si>
  <si>
    <t>Завершение выполнения мероприятий запланировано             на 4 квартал 2021 года</t>
  </si>
  <si>
    <t>Неполное освоение финансовых средств обусловлено образовавшейся экономией от проведения конкурсных процедур</t>
  </si>
  <si>
    <t>Мероприятия заявительного характера</t>
  </si>
  <si>
    <t>Завершение выполнения мероприятий запланировано               на 4 квартал 2021 года</t>
  </si>
  <si>
    <t>Завеершение выполнения мероприятий запланировано          на 4 квартал 2021 года</t>
  </si>
  <si>
    <t>Работы заявительного характера, сезонный характер, завершение ремонтных работ в рамках заключенных муниципальных контрактов запланировано              на 4 квартал 2021 года</t>
  </si>
  <si>
    <t>Выполнение мероприятий в течении года, мероприятие заявительного характера</t>
  </si>
  <si>
    <t>Сводный отчет о ходе реализации муниципальных программ ЗАТО Александровск                                                                                         на 2021-2025 годы за 9 месяцев 2021 года</t>
  </si>
  <si>
    <t>Подпрограмма 1 "Автомобильные дороги ЗАТО Александровск"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</si>
</sst>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topLeftCell="A153" zoomScale="120" zoomScaleNormal="120" workbookViewId="0">
      <selection activeCell="B159" sqref="B159:B163"/>
    </sheetView>
  </sheetViews>
  <sheetFormatPr defaultRowHeight="15"/>
  <cols>
    <col min="1" max="1" width="6.42578125" customWidth="1"/>
    <col min="2" max="2" width="22" customWidth="1"/>
    <col min="3" max="3" width="11.7109375" customWidth="1"/>
    <col min="4" max="4" width="17" customWidth="1"/>
    <col min="5" max="5" width="16.7109375" customWidth="1"/>
    <col min="6" max="6" width="13.7109375" customWidth="1"/>
    <col min="7" max="7" width="22.85546875" customWidth="1"/>
    <col min="8" max="9" width="14.42578125" bestFit="1" customWidth="1"/>
  </cols>
  <sheetData>
    <row r="1" spans="1:7" ht="15.75">
      <c r="A1" s="2"/>
      <c r="B1" s="1"/>
      <c r="C1" s="3"/>
      <c r="D1" s="1"/>
      <c r="E1" s="1"/>
      <c r="F1" s="1"/>
      <c r="G1" s="5"/>
    </row>
    <row r="2" spans="1:7" ht="27.75" customHeight="1">
      <c r="A2" s="22" t="s">
        <v>85</v>
      </c>
      <c r="B2" s="22"/>
      <c r="C2" s="22"/>
      <c r="D2" s="22"/>
      <c r="E2" s="22"/>
      <c r="F2" s="22"/>
      <c r="G2" s="22"/>
    </row>
    <row r="3" spans="1:7">
      <c r="A3" s="2"/>
      <c r="B3" s="1"/>
      <c r="C3" s="3"/>
      <c r="D3" s="13"/>
      <c r="E3" s="13"/>
      <c r="F3" s="13"/>
      <c r="G3" s="1"/>
    </row>
    <row r="4" spans="1:7" ht="21.75" customHeight="1">
      <c r="A4" s="26" t="s">
        <v>0</v>
      </c>
      <c r="B4" s="21" t="s">
        <v>74</v>
      </c>
      <c r="C4" s="31" t="s">
        <v>70</v>
      </c>
      <c r="D4" s="32"/>
      <c r="E4" s="33"/>
      <c r="F4" s="21" t="s">
        <v>72</v>
      </c>
      <c r="G4" s="21" t="s">
        <v>73</v>
      </c>
    </row>
    <row r="5" spans="1:7" ht="22.5">
      <c r="A5" s="26"/>
      <c r="B5" s="21"/>
      <c r="C5" s="4" t="s">
        <v>1</v>
      </c>
      <c r="D5" s="4" t="s">
        <v>2</v>
      </c>
      <c r="E5" s="4" t="s">
        <v>3</v>
      </c>
      <c r="F5" s="21"/>
      <c r="G5" s="21"/>
    </row>
    <row r="6" spans="1:7">
      <c r="A6" s="26" t="s">
        <v>11</v>
      </c>
      <c r="B6" s="27" t="s">
        <v>14</v>
      </c>
      <c r="C6" s="9" t="s">
        <v>4</v>
      </c>
      <c r="D6" s="10">
        <f>D7+D8+D9+D10</f>
        <v>2112189679.76</v>
      </c>
      <c r="E6" s="10">
        <f>E7+E8+E9+E10</f>
        <v>1542222281.3499999</v>
      </c>
      <c r="F6" s="15">
        <f>E6/D6*100</f>
        <v>73.015330778684444</v>
      </c>
      <c r="G6" s="30"/>
    </row>
    <row r="7" spans="1:7">
      <c r="A7" s="26"/>
      <c r="B7" s="28"/>
      <c r="C7" s="9" t="s">
        <v>5</v>
      </c>
      <c r="D7" s="10">
        <f>D22+D27+D32+D37+D42</f>
        <v>816562941.30999994</v>
      </c>
      <c r="E7" s="10">
        <f t="shared" ref="E7:E9" si="0">E22+E27+E32+E37+E42</f>
        <v>608471958.13999999</v>
      </c>
      <c r="F7" s="15">
        <f>E22/D22*100</f>
        <v>73.206153615916364</v>
      </c>
      <c r="G7" s="21"/>
    </row>
    <row r="8" spans="1:7">
      <c r="A8" s="26"/>
      <c r="B8" s="28"/>
      <c r="C8" s="9" t="s">
        <v>6</v>
      </c>
      <c r="D8" s="10">
        <f>D23+D28+D33+D38+D43</f>
        <v>1067184320.5900002</v>
      </c>
      <c r="E8" s="10">
        <f t="shared" si="0"/>
        <v>779128248.23999989</v>
      </c>
      <c r="F8" s="15">
        <f t="shared" ref="F8:F72" si="1">E8/D8*100</f>
        <v>73.007842526139584</v>
      </c>
      <c r="G8" s="21"/>
    </row>
    <row r="9" spans="1:7">
      <c r="A9" s="26"/>
      <c r="B9" s="28"/>
      <c r="C9" s="9" t="s">
        <v>7</v>
      </c>
      <c r="D9" s="10">
        <f>D24+D29+D34+D39+D44</f>
        <v>94351100.859999999</v>
      </c>
      <c r="E9" s="10">
        <f t="shared" si="0"/>
        <v>74178700.670000002</v>
      </c>
      <c r="F9" s="15">
        <f t="shared" si="1"/>
        <v>78.619857101686392</v>
      </c>
      <c r="G9" s="21"/>
    </row>
    <row r="10" spans="1:7">
      <c r="A10" s="26"/>
      <c r="B10" s="29"/>
      <c r="C10" s="9" t="s">
        <v>8</v>
      </c>
      <c r="D10" s="10">
        <f t="shared" ref="D10" si="2">D25+D30+D35+D40+D45</f>
        <v>134091317</v>
      </c>
      <c r="E10" s="10">
        <f>E25+E30+E35+E40+E45</f>
        <v>80443374.300000012</v>
      </c>
      <c r="F10" s="15">
        <f t="shared" si="1"/>
        <v>59.991486473356069</v>
      </c>
      <c r="G10" s="21"/>
    </row>
    <row r="11" spans="1:7" ht="15" hidden="1" customHeight="1">
      <c r="A11" s="26"/>
      <c r="B11" s="42" t="s">
        <v>9</v>
      </c>
      <c r="C11" s="4" t="s">
        <v>4</v>
      </c>
      <c r="D11" s="12"/>
      <c r="E11" s="12"/>
      <c r="F11" s="8" t="e">
        <f t="shared" si="1"/>
        <v>#DIV/0!</v>
      </c>
      <c r="G11" s="21"/>
    </row>
    <row r="12" spans="1:7" ht="15" hidden="1" customHeight="1">
      <c r="A12" s="26"/>
      <c r="B12" s="42"/>
      <c r="C12" s="4" t="s">
        <v>5</v>
      </c>
      <c r="D12" s="12"/>
      <c r="E12" s="12"/>
      <c r="F12" s="8" t="e">
        <f t="shared" si="1"/>
        <v>#DIV/0!</v>
      </c>
      <c r="G12" s="21"/>
    </row>
    <row r="13" spans="1:7" ht="15" hidden="1" customHeight="1">
      <c r="A13" s="26"/>
      <c r="B13" s="42"/>
      <c r="C13" s="4" t="s">
        <v>6</v>
      </c>
      <c r="D13" s="12"/>
      <c r="E13" s="12"/>
      <c r="F13" s="8" t="e">
        <f t="shared" si="1"/>
        <v>#DIV/0!</v>
      </c>
      <c r="G13" s="21"/>
    </row>
    <row r="14" spans="1:7" ht="15" hidden="1" customHeight="1">
      <c r="A14" s="26"/>
      <c r="B14" s="42"/>
      <c r="C14" s="4" t="s">
        <v>7</v>
      </c>
      <c r="D14" s="12"/>
      <c r="E14" s="12"/>
      <c r="F14" s="8" t="e">
        <f t="shared" si="1"/>
        <v>#DIV/0!</v>
      </c>
      <c r="G14" s="21"/>
    </row>
    <row r="15" spans="1:7" ht="15" hidden="1" customHeight="1">
      <c r="A15" s="26"/>
      <c r="B15" s="42"/>
      <c r="C15" s="4" t="s">
        <v>8</v>
      </c>
      <c r="D15" s="12"/>
      <c r="E15" s="12"/>
      <c r="F15" s="8" t="e">
        <f t="shared" si="1"/>
        <v>#DIV/0!</v>
      </c>
      <c r="G15" s="21"/>
    </row>
    <row r="16" spans="1:7" ht="15" hidden="1" customHeight="1">
      <c r="A16" s="26"/>
      <c r="B16" s="42" t="s">
        <v>10</v>
      </c>
      <c r="C16" s="4" t="s">
        <v>4</v>
      </c>
      <c r="D16" s="12"/>
      <c r="E16" s="12"/>
      <c r="F16" s="8" t="e">
        <f t="shared" si="1"/>
        <v>#DIV/0!</v>
      </c>
      <c r="G16" s="21"/>
    </row>
    <row r="17" spans="1:8" ht="15" hidden="1" customHeight="1">
      <c r="A17" s="26"/>
      <c r="B17" s="42"/>
      <c r="C17" s="4" t="s">
        <v>5</v>
      </c>
      <c r="D17" s="12"/>
      <c r="E17" s="12"/>
      <c r="F17" s="8" t="e">
        <f t="shared" si="1"/>
        <v>#DIV/0!</v>
      </c>
      <c r="G17" s="21"/>
    </row>
    <row r="18" spans="1:8" ht="15" hidden="1" customHeight="1">
      <c r="A18" s="26"/>
      <c r="B18" s="42"/>
      <c r="C18" s="4" t="s">
        <v>6</v>
      </c>
      <c r="D18" s="12"/>
      <c r="E18" s="12"/>
      <c r="F18" s="8" t="e">
        <f t="shared" si="1"/>
        <v>#DIV/0!</v>
      </c>
      <c r="G18" s="21"/>
    </row>
    <row r="19" spans="1:8" ht="15" hidden="1" customHeight="1">
      <c r="A19" s="26"/>
      <c r="B19" s="42"/>
      <c r="C19" s="4" t="s">
        <v>7</v>
      </c>
      <c r="D19" s="12"/>
      <c r="E19" s="12"/>
      <c r="F19" s="8" t="e">
        <f t="shared" si="1"/>
        <v>#DIV/0!</v>
      </c>
      <c r="G19" s="21"/>
    </row>
    <row r="20" spans="1:8" ht="15" hidden="1" customHeight="1">
      <c r="A20" s="26"/>
      <c r="B20" s="42"/>
      <c r="C20" s="4" t="s">
        <v>8</v>
      </c>
      <c r="D20" s="12"/>
      <c r="E20" s="12"/>
      <c r="F20" s="8" t="e">
        <f t="shared" si="1"/>
        <v>#DIV/0!</v>
      </c>
      <c r="G20" s="21"/>
    </row>
    <row r="21" spans="1:8" ht="15" customHeight="1">
      <c r="A21" s="26" t="s">
        <v>12</v>
      </c>
      <c r="B21" s="23" t="s">
        <v>16</v>
      </c>
      <c r="C21" s="9" t="s">
        <v>4</v>
      </c>
      <c r="D21" s="10">
        <f>D22+D23+D24+D25</f>
        <v>781766016.58000004</v>
      </c>
      <c r="E21" s="10">
        <f>E22+E23+E24+E25</f>
        <v>559384005.38</v>
      </c>
      <c r="F21" s="15">
        <f t="shared" si="1"/>
        <v>71.553891255997939</v>
      </c>
      <c r="G21" s="30"/>
    </row>
    <row r="22" spans="1:8">
      <c r="A22" s="26"/>
      <c r="B22" s="24"/>
      <c r="C22" s="4" t="s">
        <v>5</v>
      </c>
      <c r="D22" s="11">
        <f>234537599.43+8076536.86+267920+1127567.6+6426125.64+1702022</f>
        <v>252137771.53</v>
      </c>
      <c r="E22" s="11">
        <f>519739889.99-E23-E24</f>
        <v>184580364.35000002</v>
      </c>
      <c r="F22" s="8">
        <f t="shared" si="1"/>
        <v>73.206153615916364</v>
      </c>
      <c r="G22" s="21"/>
    </row>
    <row r="23" spans="1:8">
      <c r="A23" s="26"/>
      <c r="B23" s="24"/>
      <c r="C23" s="4" t="s">
        <v>6</v>
      </c>
      <c r="D23" s="11">
        <f>13906667.05+430952120+505000+20198900</f>
        <v>465562687.05000001</v>
      </c>
      <c r="E23" s="11">
        <f>10485516.04+314500561.7+180607.78+9992840.12</f>
        <v>335159525.63999999</v>
      </c>
      <c r="F23" s="8">
        <f t="shared" si="1"/>
        <v>71.990203459755548</v>
      </c>
      <c r="G23" s="21"/>
    </row>
    <row r="24" spans="1:8">
      <c r="A24" s="26"/>
      <c r="B24" s="24"/>
      <c r="C24" s="4" t="s">
        <v>7</v>
      </c>
      <c r="D24" s="11">
        <v>0</v>
      </c>
      <c r="E24" s="11">
        <v>0</v>
      </c>
      <c r="F24" s="8">
        <v>0</v>
      </c>
      <c r="G24" s="21"/>
    </row>
    <row r="25" spans="1:8">
      <c r="A25" s="26"/>
      <c r="B25" s="25"/>
      <c r="C25" s="4" t="s">
        <v>8</v>
      </c>
      <c r="D25" s="11">
        <v>64065558</v>
      </c>
      <c r="E25" s="11">
        <v>39644115.390000001</v>
      </c>
      <c r="F25" s="8">
        <f t="shared" si="1"/>
        <v>61.8805433490488</v>
      </c>
      <c r="G25" s="21"/>
    </row>
    <row r="26" spans="1:8" ht="15" customHeight="1">
      <c r="A26" s="26" t="s">
        <v>15</v>
      </c>
      <c r="B26" s="34" t="s">
        <v>17</v>
      </c>
      <c r="C26" s="9" t="s">
        <v>4</v>
      </c>
      <c r="D26" s="10">
        <f>D27+D28+D29+D30</f>
        <v>668624111.25</v>
      </c>
      <c r="E26" s="10">
        <f>E27+E28+E29+E30</f>
        <v>502334498.94</v>
      </c>
      <c r="F26" s="15">
        <f t="shared" si="1"/>
        <v>75.129581851435205</v>
      </c>
      <c r="G26" s="30"/>
    </row>
    <row r="27" spans="1:8">
      <c r="A27" s="26"/>
      <c r="B27" s="35"/>
      <c r="C27" s="4" t="s">
        <v>5</v>
      </c>
      <c r="D27" s="11">
        <f>95935905.61+8074001.23+70000+297650+46153.39+6386195.02+2458260+333600.81</f>
        <v>113601766.06</v>
      </c>
      <c r="E27" s="11">
        <f>500987224.77-E28-E29</f>
        <v>79329675.950000003</v>
      </c>
      <c r="F27" s="8">
        <f t="shared" si="1"/>
        <v>69.831375603880304</v>
      </c>
      <c r="G27" s="21"/>
    </row>
    <row r="28" spans="1:8">
      <c r="A28" s="26"/>
      <c r="B28" s="35"/>
      <c r="C28" s="4" t="s">
        <v>6</v>
      </c>
      <c r="D28" s="11">
        <f>569225.19+1835820+1713600+472834680+4114410+9197870</f>
        <v>490265605.19</v>
      </c>
      <c r="E28" s="11">
        <f>426918.89+1402253.31+1181003.44+352455705.03+4114410+9139981.35</f>
        <v>368720272.01999998</v>
      </c>
      <c r="F28" s="8">
        <f t="shared" si="1"/>
        <v>75.20826835835328</v>
      </c>
      <c r="G28" s="21"/>
    </row>
    <row r="29" spans="1:8">
      <c r="A29" s="26"/>
      <c r="B29" s="35"/>
      <c r="C29" s="4" t="s">
        <v>7</v>
      </c>
      <c r="D29" s="11">
        <f>40388040+22518700</f>
        <v>62906740</v>
      </c>
      <c r="E29" s="11">
        <f>22377195.7+30560081.1</f>
        <v>52937276.799999997</v>
      </c>
      <c r="F29" s="8">
        <f t="shared" si="1"/>
        <v>84.151995159819108</v>
      </c>
      <c r="G29" s="21"/>
    </row>
    <row r="30" spans="1:8">
      <c r="A30" s="26"/>
      <c r="B30" s="36"/>
      <c r="C30" s="4" t="s">
        <v>8</v>
      </c>
      <c r="D30" s="11">
        <v>1850000</v>
      </c>
      <c r="E30" s="11">
        <v>1347274.17</v>
      </c>
      <c r="F30" s="8">
        <f t="shared" si="1"/>
        <v>72.825630810810807</v>
      </c>
      <c r="G30" s="21"/>
    </row>
    <row r="31" spans="1:8" ht="15" customHeight="1">
      <c r="A31" s="26" t="s">
        <v>21</v>
      </c>
      <c r="B31" s="34" t="s">
        <v>18</v>
      </c>
      <c r="C31" s="9" t="s">
        <v>4</v>
      </c>
      <c r="D31" s="10">
        <f>D32+D33+D34+D35</f>
        <v>388749171.33999997</v>
      </c>
      <c r="E31" s="10">
        <f>E32+E33+E34+E35</f>
        <v>296759328.11000001</v>
      </c>
      <c r="F31" s="15">
        <f t="shared" si="1"/>
        <v>76.336967378498755</v>
      </c>
      <c r="G31" s="30"/>
    </row>
    <row r="32" spans="1:8">
      <c r="A32" s="26"/>
      <c r="B32" s="35"/>
      <c r="C32" s="4" t="s">
        <v>5</v>
      </c>
      <c r="D32" s="11">
        <f>105300801.41+3466116.67+180580+18117655+1541430.71+111244013.73+24440465.3+799978.91+70000+313241.06+54926622.86+5000000+687224.37</f>
        <v>326088130.01999998</v>
      </c>
      <c r="E32" s="11">
        <f>275836727.55-E33-E34</f>
        <v>245780695.55000001</v>
      </c>
      <c r="F32" s="8">
        <f t="shared" si="1"/>
        <v>75.372475390295719</v>
      </c>
      <c r="G32" s="21"/>
      <c r="H32" s="13"/>
    </row>
    <row r="33" spans="1:8">
      <c r="A33" s="26"/>
      <c r="B33" s="35"/>
      <c r="C33" s="4" t="s">
        <v>6</v>
      </c>
      <c r="D33" s="11">
        <f>19010978.86+3863306.45+6495041.15</f>
        <v>29369326.460000001</v>
      </c>
      <c r="E33" s="11">
        <f>14182127.62+2897479.85+6471059.3</f>
        <v>23550666.77</v>
      </c>
      <c r="F33" s="8">
        <f t="shared" si="1"/>
        <v>80.187970269169057</v>
      </c>
      <c r="G33" s="21"/>
    </row>
    <row r="34" spans="1:8">
      <c r="A34" s="26"/>
      <c r="B34" s="35"/>
      <c r="C34" s="4" t="s">
        <v>7</v>
      </c>
      <c r="D34" s="11">
        <v>6514425.8600000003</v>
      </c>
      <c r="E34" s="11">
        <v>6505365.2300000004</v>
      </c>
      <c r="F34" s="8">
        <f t="shared" si="1"/>
        <v>99.860914373810999</v>
      </c>
      <c r="G34" s="21"/>
    </row>
    <row r="35" spans="1:8" ht="15.75" customHeight="1">
      <c r="A35" s="26"/>
      <c r="B35" s="36"/>
      <c r="C35" s="4" t="s">
        <v>8</v>
      </c>
      <c r="D35" s="11">
        <v>26777289</v>
      </c>
      <c r="E35" s="11">
        <v>20922600.559999999</v>
      </c>
      <c r="F35" s="8">
        <f t="shared" si="1"/>
        <v>78.135619180866286</v>
      </c>
      <c r="G35" s="21"/>
    </row>
    <row r="36" spans="1:8" ht="15" customHeight="1">
      <c r="A36" s="26" t="s">
        <v>22</v>
      </c>
      <c r="B36" s="34" t="s">
        <v>19</v>
      </c>
      <c r="C36" s="9" t="s">
        <v>4</v>
      </c>
      <c r="D36" s="10">
        <f>D37+D38+D39+D40</f>
        <v>64819520.340000004</v>
      </c>
      <c r="E36" s="10">
        <f>E37+E38+E39+E40</f>
        <v>43072658.5</v>
      </c>
      <c r="F36" s="15">
        <f t="shared" si="1"/>
        <v>66.450134579937554</v>
      </c>
      <c r="G36" s="21" t="s">
        <v>80</v>
      </c>
    </row>
    <row r="37" spans="1:8">
      <c r="A37" s="26"/>
      <c r="B37" s="35"/>
      <c r="C37" s="4" t="s">
        <v>5</v>
      </c>
      <c r="D37" s="11">
        <f>64819520.34-D38-D39</f>
        <v>19028854.400000006</v>
      </c>
      <c r="E37" s="11">
        <f>43072658.5-E38</f>
        <v>13573592.699999999</v>
      </c>
      <c r="F37" s="8">
        <f t="shared" si="1"/>
        <v>71.331633605856979</v>
      </c>
      <c r="G37" s="21"/>
    </row>
    <row r="38" spans="1:8">
      <c r="A38" s="26"/>
      <c r="B38" s="35"/>
      <c r="C38" s="4" t="s">
        <v>6</v>
      </c>
      <c r="D38" s="11">
        <f>1635100+22000+85565.94+305000+35532300+692700+7518000</f>
        <v>45790665.939999998</v>
      </c>
      <c r="E38" s="11">
        <f>806015.33+16500+295000+23248738.2+301226.83+4831585.44</f>
        <v>29499065.800000001</v>
      </c>
      <c r="F38" s="8">
        <f t="shared" si="1"/>
        <v>64.421569755401549</v>
      </c>
      <c r="G38" s="21"/>
    </row>
    <row r="39" spans="1:8">
      <c r="A39" s="26"/>
      <c r="B39" s="35"/>
      <c r="C39" s="4" t="s">
        <v>7</v>
      </c>
      <c r="D39" s="11">
        <v>0</v>
      </c>
      <c r="E39" s="11">
        <v>0</v>
      </c>
      <c r="F39" s="8" t="s">
        <v>75</v>
      </c>
      <c r="G39" s="21"/>
    </row>
    <row r="40" spans="1:8">
      <c r="A40" s="26"/>
      <c r="B40" s="36"/>
      <c r="C40" s="4" t="s">
        <v>8</v>
      </c>
      <c r="D40" s="11">
        <v>0</v>
      </c>
      <c r="E40" s="11">
        <v>0</v>
      </c>
      <c r="F40" s="8">
        <v>0</v>
      </c>
      <c r="G40" s="21"/>
    </row>
    <row r="41" spans="1:8" s="1" customFormat="1" ht="15" customHeight="1">
      <c r="A41" s="26" t="s">
        <v>23</v>
      </c>
      <c r="B41" s="34" t="s">
        <v>20</v>
      </c>
      <c r="C41" s="6" t="s">
        <v>4</v>
      </c>
      <c r="D41" s="10">
        <f>D42+D43+D44+D45</f>
        <v>208230860.25</v>
      </c>
      <c r="E41" s="10">
        <f>E42+E43+E44+E45</f>
        <v>140671790.41999999</v>
      </c>
      <c r="F41" s="15">
        <f t="shared" si="1"/>
        <v>67.555688071936487</v>
      </c>
      <c r="G41" s="30" t="s">
        <v>79</v>
      </c>
    </row>
    <row r="42" spans="1:8" s="1" customFormat="1">
      <c r="A42" s="26"/>
      <c r="B42" s="35"/>
      <c r="C42" s="6" t="s">
        <v>5</v>
      </c>
      <c r="D42" s="11">
        <v>105706419.3</v>
      </c>
      <c r="E42" s="11">
        <f>122142406.24-E43-E44</f>
        <v>85207629.589999989</v>
      </c>
      <c r="F42" s="8">
        <f t="shared" si="1"/>
        <v>80.607809964858006</v>
      </c>
      <c r="G42" s="21"/>
      <c r="H42" s="13"/>
    </row>
    <row r="43" spans="1:8" s="1" customFormat="1">
      <c r="A43" s="26"/>
      <c r="B43" s="35"/>
      <c r="C43" s="6" t="s">
        <v>6</v>
      </c>
      <c r="D43" s="11">
        <f>30933.72+1975500+1122952.23+4457400+15165700+10182650+3260900</f>
        <v>36196035.950000003</v>
      </c>
      <c r="E43" s="11">
        <f>23201.24+1216853.82+862804+2152540.64+8663464.78+6018953.53+3260900</f>
        <v>22198718.010000002</v>
      </c>
      <c r="F43" s="8">
        <f t="shared" si="1"/>
        <v>61.329141237080684</v>
      </c>
      <c r="G43" s="21"/>
    </row>
    <row r="44" spans="1:8" s="1" customFormat="1">
      <c r="A44" s="26"/>
      <c r="B44" s="35"/>
      <c r="C44" s="6" t="s">
        <v>7</v>
      </c>
      <c r="D44" s="11">
        <f>24929935</f>
        <v>24929935</v>
      </c>
      <c r="E44" s="11">
        <f>14736058.64</f>
        <v>14736058.640000001</v>
      </c>
      <c r="F44" s="8">
        <f t="shared" si="1"/>
        <v>59.109895954401814</v>
      </c>
      <c r="G44" s="21"/>
    </row>
    <row r="45" spans="1:8" s="1" customFormat="1" ht="18" customHeight="1">
      <c r="A45" s="26"/>
      <c r="B45" s="36"/>
      <c r="C45" s="6" t="s">
        <v>8</v>
      </c>
      <c r="D45" s="11">
        <v>41398470</v>
      </c>
      <c r="E45" s="11">
        <v>18529384.18</v>
      </c>
      <c r="F45" s="8">
        <f t="shared" si="1"/>
        <v>44.758620741297925</v>
      </c>
      <c r="G45" s="21"/>
    </row>
    <row r="46" spans="1:8" s="1" customFormat="1" ht="21.75" customHeight="1">
      <c r="A46" s="26" t="s">
        <v>0</v>
      </c>
      <c r="B46" s="21" t="s">
        <v>74</v>
      </c>
      <c r="C46" s="31" t="s">
        <v>70</v>
      </c>
      <c r="D46" s="32"/>
      <c r="E46" s="33"/>
      <c r="F46" s="21" t="s">
        <v>72</v>
      </c>
      <c r="G46" s="21" t="s">
        <v>73</v>
      </c>
    </row>
    <row r="47" spans="1:8" s="1" customFormat="1" ht="22.5">
      <c r="A47" s="26"/>
      <c r="B47" s="21"/>
      <c r="C47" s="20" t="s">
        <v>1</v>
      </c>
      <c r="D47" s="20" t="s">
        <v>2</v>
      </c>
      <c r="E47" s="20" t="s">
        <v>3</v>
      </c>
      <c r="F47" s="21"/>
      <c r="G47" s="21"/>
    </row>
    <row r="48" spans="1:8" s="1" customFormat="1" ht="15" customHeight="1">
      <c r="A48" s="26" t="s">
        <v>46</v>
      </c>
      <c r="B48" s="43" t="s">
        <v>69</v>
      </c>
      <c r="C48" s="9" t="s">
        <v>4</v>
      </c>
      <c r="D48" s="10">
        <f>D49+D50+D51+D52</f>
        <v>317347921.36000001</v>
      </c>
      <c r="E48" s="10">
        <f>E49+E50+E51+E52</f>
        <v>116967679</v>
      </c>
      <c r="F48" s="8">
        <f t="shared" si="1"/>
        <v>36.857868329098544</v>
      </c>
      <c r="G48" s="21" t="s">
        <v>76</v>
      </c>
    </row>
    <row r="49" spans="1:9" s="1" customFormat="1">
      <c r="A49" s="26"/>
      <c r="B49" s="44"/>
      <c r="C49" s="6" t="s">
        <v>5</v>
      </c>
      <c r="D49" s="10">
        <f>13455092.65+15055662.3+2366000.52+5489407.86+2475319.78+1889640+667511.09+330000+1440000+1300753.8+11452046.87</f>
        <v>55921434.870000005</v>
      </c>
      <c r="E49" s="10">
        <f>116967679-E50-E51</f>
        <v>32368235.359999992</v>
      </c>
      <c r="F49" s="8">
        <f t="shared" si="1"/>
        <v>57.881625239491981</v>
      </c>
      <c r="G49" s="21"/>
    </row>
    <row r="50" spans="1:9" s="1" customFormat="1">
      <c r="A50" s="26"/>
      <c r="B50" s="44"/>
      <c r="C50" s="6" t="s">
        <v>6</v>
      </c>
      <c r="D50" s="10">
        <v>161426486.49000001</v>
      </c>
      <c r="E50" s="10">
        <v>48539817.240000002</v>
      </c>
      <c r="F50" s="8">
        <f t="shared" si="1"/>
        <v>30.069301696042878</v>
      </c>
      <c r="G50" s="21"/>
    </row>
    <row r="51" spans="1:9" s="1" customFormat="1">
      <c r="A51" s="26"/>
      <c r="B51" s="44"/>
      <c r="C51" s="6" t="s">
        <v>7</v>
      </c>
      <c r="D51" s="10">
        <f>100000000</f>
        <v>100000000</v>
      </c>
      <c r="E51" s="10">
        <v>36059626.399999999</v>
      </c>
      <c r="F51" s="8">
        <f t="shared" si="1"/>
        <v>36.059626399999999</v>
      </c>
      <c r="G51" s="21"/>
    </row>
    <row r="52" spans="1:9" s="1" customFormat="1">
      <c r="A52" s="26"/>
      <c r="B52" s="45"/>
      <c r="C52" s="6" t="s">
        <v>8</v>
      </c>
      <c r="D52" s="10">
        <v>0</v>
      </c>
      <c r="E52" s="10">
        <v>0</v>
      </c>
      <c r="F52" s="8">
        <v>0</v>
      </c>
      <c r="G52" s="21"/>
    </row>
    <row r="53" spans="1:9" s="1" customFormat="1" ht="15" customHeight="1">
      <c r="A53" s="26" t="s">
        <v>47</v>
      </c>
      <c r="B53" s="37" t="s">
        <v>24</v>
      </c>
      <c r="C53" s="9" t="s">
        <v>4</v>
      </c>
      <c r="D53" s="10">
        <f>D54+D55+D56+D57</f>
        <v>293127175.81999999</v>
      </c>
      <c r="E53" s="10">
        <f>E54+E55+E56+E57</f>
        <v>203915478.65000001</v>
      </c>
      <c r="F53" s="15">
        <f t="shared" si="1"/>
        <v>69.565531779700279</v>
      </c>
      <c r="G53" s="30"/>
    </row>
    <row r="54" spans="1:9" s="1" customFormat="1">
      <c r="A54" s="26"/>
      <c r="B54" s="38"/>
      <c r="C54" s="6" t="s">
        <v>5</v>
      </c>
      <c r="D54" s="10">
        <f>D59+D64+D69</f>
        <v>206208100.66</v>
      </c>
      <c r="E54" s="10">
        <f t="shared" ref="E54" si="3">E59+E64+E69</f>
        <v>148802587.76000002</v>
      </c>
      <c r="F54" s="15">
        <f t="shared" si="1"/>
        <v>72.161368677435561</v>
      </c>
      <c r="G54" s="21"/>
    </row>
    <row r="55" spans="1:9" s="1" customFormat="1">
      <c r="A55" s="26"/>
      <c r="B55" s="38"/>
      <c r="C55" s="6" t="s">
        <v>6</v>
      </c>
      <c r="D55" s="10">
        <f t="shared" ref="D55:E57" si="4">D60+D65+D70</f>
        <v>68855485.159999996</v>
      </c>
      <c r="E55" s="10">
        <f t="shared" si="4"/>
        <v>43895385.130000003</v>
      </c>
      <c r="F55" s="15">
        <f t="shared" si="1"/>
        <v>63.750019374636565</v>
      </c>
      <c r="G55" s="21"/>
    </row>
    <row r="56" spans="1:9" s="1" customFormat="1">
      <c r="A56" s="26"/>
      <c r="B56" s="38"/>
      <c r="C56" s="6" t="s">
        <v>7</v>
      </c>
      <c r="D56" s="10">
        <f t="shared" si="4"/>
        <v>8456700</v>
      </c>
      <c r="E56" s="10">
        <f t="shared" si="4"/>
        <v>6208300</v>
      </c>
      <c r="F56" s="15">
        <f t="shared" si="1"/>
        <v>73.412796953894542</v>
      </c>
      <c r="G56" s="21"/>
      <c r="I56" s="13"/>
    </row>
    <row r="57" spans="1:9" s="1" customFormat="1">
      <c r="A57" s="26"/>
      <c r="B57" s="39"/>
      <c r="C57" s="6" t="s">
        <v>8</v>
      </c>
      <c r="D57" s="10">
        <f>D62+D67+D72</f>
        <v>9606890</v>
      </c>
      <c r="E57" s="10">
        <f t="shared" si="4"/>
        <v>5009205.76</v>
      </c>
      <c r="F57" s="15">
        <f t="shared" si="1"/>
        <v>52.141804059378217</v>
      </c>
      <c r="G57" s="21"/>
      <c r="I57" s="13"/>
    </row>
    <row r="58" spans="1:9" s="1" customFormat="1" ht="15" customHeight="1">
      <c r="A58" s="26" t="s">
        <v>48</v>
      </c>
      <c r="B58" s="34" t="s">
        <v>25</v>
      </c>
      <c r="C58" s="9" t="s">
        <v>4</v>
      </c>
      <c r="D58" s="10">
        <f>D59+D60+D61+D62</f>
        <v>6592031.1100000003</v>
      </c>
      <c r="E58" s="10">
        <f>E59+E60+E61+E62</f>
        <v>4276078.58</v>
      </c>
      <c r="F58" s="15">
        <f t="shared" si="1"/>
        <v>64.867390772978311</v>
      </c>
      <c r="G58" s="21" t="s">
        <v>81</v>
      </c>
    </row>
    <row r="59" spans="1:9" s="1" customFormat="1">
      <c r="A59" s="26"/>
      <c r="B59" s="35"/>
      <c r="C59" s="6" t="s">
        <v>5</v>
      </c>
      <c r="D59" s="11">
        <v>6592031.1100000003</v>
      </c>
      <c r="E59" s="11">
        <v>4276078.58</v>
      </c>
      <c r="F59" s="8">
        <f t="shared" si="1"/>
        <v>64.867390772978311</v>
      </c>
      <c r="G59" s="21"/>
    </row>
    <row r="60" spans="1:9" s="1" customFormat="1">
      <c r="A60" s="26"/>
      <c r="B60" s="35"/>
      <c r="C60" s="6" t="s">
        <v>6</v>
      </c>
      <c r="D60" s="11">
        <v>0</v>
      </c>
      <c r="E60" s="11">
        <v>0</v>
      </c>
      <c r="F60" s="8">
        <v>0</v>
      </c>
      <c r="G60" s="21"/>
    </row>
    <row r="61" spans="1:9" s="1" customFormat="1">
      <c r="A61" s="26"/>
      <c r="B61" s="35"/>
      <c r="C61" s="6" t="s">
        <v>7</v>
      </c>
      <c r="D61" s="11">
        <v>0</v>
      </c>
      <c r="E61" s="11">
        <v>0</v>
      </c>
      <c r="F61" s="8">
        <v>0</v>
      </c>
      <c r="G61" s="21"/>
    </row>
    <row r="62" spans="1:9" s="1" customFormat="1">
      <c r="A62" s="26"/>
      <c r="B62" s="36"/>
      <c r="C62" s="7" t="s">
        <v>8</v>
      </c>
      <c r="D62" s="11">
        <v>0</v>
      </c>
      <c r="E62" s="11">
        <v>0</v>
      </c>
      <c r="F62" s="8">
        <v>0</v>
      </c>
      <c r="G62" s="21"/>
    </row>
    <row r="63" spans="1:9" s="1" customFormat="1" ht="15" customHeight="1">
      <c r="A63" s="26" t="s">
        <v>49</v>
      </c>
      <c r="B63" s="34" t="s">
        <v>26</v>
      </c>
      <c r="C63" s="9" t="s">
        <v>4</v>
      </c>
      <c r="D63" s="10">
        <f>D64+D65+D66+D67</f>
        <v>55668961.789999999</v>
      </c>
      <c r="E63" s="10">
        <f>E64+E65+E66+E67</f>
        <v>29777757.670000002</v>
      </c>
      <c r="F63" s="15">
        <f t="shared" si="1"/>
        <v>53.49077243856393</v>
      </c>
      <c r="G63" s="21" t="s">
        <v>82</v>
      </c>
    </row>
    <row r="64" spans="1:9" s="1" customFormat="1">
      <c r="A64" s="26"/>
      <c r="B64" s="35"/>
      <c r="C64" s="6" t="s">
        <v>5</v>
      </c>
      <c r="D64" s="11">
        <f>54770561.79-D65-D66</f>
        <v>23898972.129999999</v>
      </c>
      <c r="E64" s="11">
        <f>29748660.82-E65-E66</f>
        <v>16555878.1</v>
      </c>
      <c r="F64" s="8">
        <f t="shared" si="1"/>
        <v>69.274435778841166</v>
      </c>
      <c r="G64" s="21"/>
    </row>
    <row r="65" spans="1:8" s="1" customFormat="1">
      <c r="A65" s="26"/>
      <c r="B65" s="35"/>
      <c r="C65" s="6" t="s">
        <v>6</v>
      </c>
      <c r="D65" s="11">
        <f>28623189.66</f>
        <v>28623189.66</v>
      </c>
      <c r="E65" s="11">
        <f>13192782.72</f>
        <v>13192782.720000001</v>
      </c>
      <c r="F65" s="8">
        <f t="shared" si="1"/>
        <v>46.091238875576806</v>
      </c>
      <c r="G65" s="21"/>
    </row>
    <row r="66" spans="1:8" s="1" customFormat="1">
      <c r="A66" s="26"/>
      <c r="B66" s="35"/>
      <c r="C66" s="6" t="s">
        <v>7</v>
      </c>
      <c r="D66" s="11">
        <v>2248400</v>
      </c>
      <c r="E66" s="11">
        <v>0</v>
      </c>
      <c r="F66" s="8">
        <v>0</v>
      </c>
      <c r="G66" s="21"/>
    </row>
    <row r="67" spans="1:8" s="1" customFormat="1">
      <c r="A67" s="26"/>
      <c r="B67" s="36"/>
      <c r="C67" s="7" t="s">
        <v>8</v>
      </c>
      <c r="D67" s="11">
        <v>898400</v>
      </c>
      <c r="E67" s="11">
        <v>29096.85</v>
      </c>
      <c r="F67" s="8">
        <f t="shared" si="1"/>
        <v>3.2387410952804987</v>
      </c>
      <c r="G67" s="21"/>
    </row>
    <row r="68" spans="1:8" s="1" customFormat="1" ht="15" customHeight="1">
      <c r="A68" s="26" t="s">
        <v>50</v>
      </c>
      <c r="B68" s="34" t="s">
        <v>27</v>
      </c>
      <c r="C68" s="6" t="s">
        <v>4</v>
      </c>
      <c r="D68" s="11">
        <f>D69+D70+D71+D72</f>
        <v>230866182.91999999</v>
      </c>
      <c r="E68" s="11">
        <f>E69+E70+E71+E72</f>
        <v>169861642.40000001</v>
      </c>
      <c r="F68" s="8">
        <f t="shared" si="1"/>
        <v>73.57580060084446</v>
      </c>
      <c r="G68" s="21"/>
    </row>
    <row r="69" spans="1:8" s="1" customFormat="1">
      <c r="A69" s="26"/>
      <c r="B69" s="35"/>
      <c r="C69" s="6" t="s">
        <v>5</v>
      </c>
      <c r="D69" s="11">
        <f>222157692.92-D70-D71</f>
        <v>175717097.41999999</v>
      </c>
      <c r="E69" s="11">
        <f>164881533.49-E70-E71</f>
        <v>127970631.08000001</v>
      </c>
      <c r="F69" s="8">
        <f t="shared" si="1"/>
        <v>72.827649078520736</v>
      </c>
      <c r="G69" s="21"/>
    </row>
    <row r="70" spans="1:8" s="1" customFormat="1">
      <c r="A70" s="26"/>
      <c r="B70" s="35"/>
      <c r="C70" s="6" t="s">
        <v>6</v>
      </c>
      <c r="D70" s="11">
        <f>23743390.74+374505+9552703.87+186695+3728850.89+2535800+110350</f>
        <v>40232295.5</v>
      </c>
      <c r="E70" s="11">
        <v>30702602.41</v>
      </c>
      <c r="F70" s="8">
        <f t="shared" si="1"/>
        <v>76.313324975454108</v>
      </c>
      <c r="G70" s="21"/>
    </row>
    <row r="71" spans="1:8" s="1" customFormat="1">
      <c r="A71" s="26"/>
      <c r="B71" s="35"/>
      <c r="C71" s="6" t="s">
        <v>7</v>
      </c>
      <c r="D71" s="11">
        <v>6208300</v>
      </c>
      <c r="E71" s="11">
        <v>6208300</v>
      </c>
      <c r="F71" s="8">
        <f t="shared" si="1"/>
        <v>100</v>
      </c>
      <c r="G71" s="21"/>
    </row>
    <row r="72" spans="1:8" s="1" customFormat="1">
      <c r="A72" s="26"/>
      <c r="B72" s="36"/>
      <c r="C72" s="6" t="s">
        <v>8</v>
      </c>
      <c r="D72" s="11">
        <v>8708490</v>
      </c>
      <c r="E72" s="11">
        <v>4980108.91</v>
      </c>
      <c r="F72" s="8">
        <f t="shared" si="1"/>
        <v>57.18682469635953</v>
      </c>
      <c r="G72" s="21"/>
    </row>
    <row r="73" spans="1:8" s="1" customFormat="1" ht="15" customHeight="1">
      <c r="A73" s="26" t="s">
        <v>51</v>
      </c>
      <c r="B73" s="37" t="s">
        <v>28</v>
      </c>
      <c r="C73" s="9" t="s">
        <v>4</v>
      </c>
      <c r="D73" s="10">
        <f>D74+D75+D76+D77</f>
        <v>241025757.75</v>
      </c>
      <c r="E73" s="10">
        <f>E74+E75+E76+E77</f>
        <v>145176180.59999996</v>
      </c>
      <c r="F73" s="15">
        <f t="shared" ref="F73:F138" si="5">E73/D73*100</f>
        <v>60.232641504889109</v>
      </c>
      <c r="G73" s="21"/>
    </row>
    <row r="74" spans="1:8" s="1" customFormat="1">
      <c r="A74" s="26"/>
      <c r="B74" s="38"/>
      <c r="C74" s="6" t="s">
        <v>5</v>
      </c>
      <c r="D74" s="10">
        <f>D79+D86+D91+D96+D101</f>
        <v>176551625.72</v>
      </c>
      <c r="E74" s="10">
        <f>E79+E86+E91+E96+E101</f>
        <v>134060645.59999998</v>
      </c>
      <c r="F74" s="8">
        <f t="shared" si="5"/>
        <v>75.932829875275061</v>
      </c>
      <c r="G74" s="21"/>
      <c r="H74" s="13"/>
    </row>
    <row r="75" spans="1:8" s="1" customFormat="1">
      <c r="A75" s="26"/>
      <c r="B75" s="38"/>
      <c r="C75" s="6" t="s">
        <v>6</v>
      </c>
      <c r="D75" s="10">
        <f>D80+D87+D92+D97+D102</f>
        <v>64474132.030000001</v>
      </c>
      <c r="E75" s="10">
        <f>E80+E87+E92+E97+E102</f>
        <v>11115535</v>
      </c>
      <c r="F75" s="8">
        <f t="shared" si="5"/>
        <v>17.240301885456805</v>
      </c>
      <c r="G75" s="21"/>
    </row>
    <row r="76" spans="1:8" s="1" customFormat="1">
      <c r="A76" s="26"/>
      <c r="B76" s="38"/>
      <c r="C76" s="6" t="s">
        <v>7</v>
      </c>
      <c r="D76" s="10">
        <f>D81+D88+D93+D98+D103</f>
        <v>0</v>
      </c>
      <c r="E76" s="10">
        <f>E81+E88+E93+E98+E103</f>
        <v>0</v>
      </c>
      <c r="F76" s="8">
        <v>0</v>
      </c>
      <c r="G76" s="21"/>
    </row>
    <row r="77" spans="1:8" s="1" customFormat="1">
      <c r="A77" s="26"/>
      <c r="B77" s="39"/>
      <c r="C77" s="6" t="s">
        <v>8</v>
      </c>
      <c r="D77" s="10">
        <f>D82+D89+D94+D99+D104</f>
        <v>0</v>
      </c>
      <c r="E77" s="10">
        <f>E82+E89+E94+E99+E104</f>
        <v>0</v>
      </c>
      <c r="F77" s="8">
        <v>0</v>
      </c>
      <c r="G77" s="21"/>
    </row>
    <row r="78" spans="1:8" s="1" customFormat="1" ht="15" customHeight="1">
      <c r="A78" s="26" t="s">
        <v>52</v>
      </c>
      <c r="B78" s="34" t="s">
        <v>86</v>
      </c>
      <c r="C78" s="9" t="s">
        <v>4</v>
      </c>
      <c r="D78" s="10">
        <f>D79+D80+D81+D82</f>
        <v>157388311.94</v>
      </c>
      <c r="E78" s="10">
        <f>E79+E80+E81+E82</f>
        <v>79826668.209999993</v>
      </c>
      <c r="F78" s="15">
        <f t="shared" si="5"/>
        <v>50.719565656458485</v>
      </c>
      <c r="G78" s="21" t="s">
        <v>83</v>
      </c>
    </row>
    <row r="79" spans="1:8" s="1" customFormat="1">
      <c r="A79" s="26"/>
      <c r="B79" s="35"/>
      <c r="C79" s="6" t="s">
        <v>5</v>
      </c>
      <c r="D79" s="11">
        <f>157388311.94-D80</f>
        <v>104501872.33</v>
      </c>
      <c r="E79" s="11">
        <f>79826668.21-E80</f>
        <v>74657416.729999989</v>
      </c>
      <c r="F79" s="8">
        <f t="shared" si="5"/>
        <v>71.441224033043113</v>
      </c>
      <c r="G79" s="21"/>
    </row>
    <row r="80" spans="1:8" s="1" customFormat="1">
      <c r="A80" s="26"/>
      <c r="B80" s="35"/>
      <c r="C80" s="6" t="s">
        <v>6</v>
      </c>
      <c r="D80" s="11">
        <f>52886439.61</f>
        <v>52886439.609999999</v>
      </c>
      <c r="E80" s="11">
        <v>5169251.4800000004</v>
      </c>
      <c r="F80" s="8">
        <f t="shared" si="5"/>
        <v>9.7742474594991933</v>
      </c>
      <c r="G80" s="21"/>
    </row>
    <row r="81" spans="1:8" s="1" customFormat="1">
      <c r="A81" s="26"/>
      <c r="B81" s="35"/>
      <c r="C81" s="6" t="s">
        <v>7</v>
      </c>
      <c r="D81" s="11">
        <v>0</v>
      </c>
      <c r="E81" s="11">
        <v>0</v>
      </c>
      <c r="F81" s="8">
        <v>0</v>
      </c>
      <c r="G81" s="21"/>
      <c r="H81" s="13"/>
    </row>
    <row r="82" spans="1:8" s="1" customFormat="1">
      <c r="A82" s="26"/>
      <c r="B82" s="36"/>
      <c r="C82" s="6" t="s">
        <v>8</v>
      </c>
      <c r="D82" s="11">
        <v>0</v>
      </c>
      <c r="E82" s="11">
        <v>0</v>
      </c>
      <c r="F82" s="8">
        <v>0</v>
      </c>
      <c r="G82" s="21"/>
    </row>
    <row r="83" spans="1:8" s="1" customFormat="1" ht="21.75" customHeight="1">
      <c r="A83" s="26" t="s">
        <v>0</v>
      </c>
      <c r="B83" s="21" t="s">
        <v>74</v>
      </c>
      <c r="C83" s="31" t="s">
        <v>70</v>
      </c>
      <c r="D83" s="32"/>
      <c r="E83" s="33"/>
      <c r="F83" s="21" t="s">
        <v>72</v>
      </c>
      <c r="G83" s="21" t="s">
        <v>73</v>
      </c>
    </row>
    <row r="84" spans="1:8" s="1" customFormat="1" ht="22.5">
      <c r="A84" s="26"/>
      <c r="B84" s="21"/>
      <c r="C84" s="20" t="s">
        <v>1</v>
      </c>
      <c r="D84" s="20" t="s">
        <v>2</v>
      </c>
      <c r="E84" s="20" t="s">
        <v>3</v>
      </c>
      <c r="F84" s="21"/>
      <c r="G84" s="21"/>
    </row>
    <row r="85" spans="1:8" s="1" customFormat="1" ht="15" customHeight="1">
      <c r="A85" s="26" t="s">
        <v>53</v>
      </c>
      <c r="B85" s="34" t="s">
        <v>29</v>
      </c>
      <c r="C85" s="9" t="s">
        <v>4</v>
      </c>
      <c r="D85" s="10">
        <f>D86+D87+D88+D89</f>
        <v>31281472.370000005</v>
      </c>
      <c r="E85" s="10">
        <f>E86+E87+E88+E89</f>
        <v>31036846.890000001</v>
      </c>
      <c r="F85" s="15">
        <f t="shared" si="5"/>
        <v>99.217986042643545</v>
      </c>
      <c r="G85" s="21"/>
    </row>
    <row r="86" spans="1:8" s="1" customFormat="1">
      <c r="A86" s="26"/>
      <c r="B86" s="35"/>
      <c r="C86" s="6" t="s">
        <v>5</v>
      </c>
      <c r="D86" s="11">
        <f>31281472.37-D87</f>
        <v>26311697.950000003</v>
      </c>
      <c r="E86" s="11">
        <f>31036846.89-E87</f>
        <v>26310178.370000001</v>
      </c>
      <c r="F86" s="8">
        <f t="shared" si="5"/>
        <v>99.99422469806818</v>
      </c>
      <c r="G86" s="21"/>
    </row>
    <row r="87" spans="1:8" s="1" customFormat="1">
      <c r="A87" s="26"/>
      <c r="B87" s="35"/>
      <c r="C87" s="6" t="s">
        <v>6</v>
      </c>
      <c r="D87" s="11">
        <f>4531606.52+438167.9</f>
        <v>4969774.42</v>
      </c>
      <c r="E87" s="11">
        <f>4531606.52+195062</f>
        <v>4726668.5199999996</v>
      </c>
      <c r="F87" s="8">
        <f t="shared" si="5"/>
        <v>95.108311173608556</v>
      </c>
      <c r="G87" s="21"/>
    </row>
    <row r="88" spans="1:8" s="1" customFormat="1">
      <c r="A88" s="26"/>
      <c r="B88" s="35"/>
      <c r="C88" s="6" t="s">
        <v>7</v>
      </c>
      <c r="D88" s="11">
        <v>0</v>
      </c>
      <c r="E88" s="11">
        <v>0</v>
      </c>
      <c r="F88" s="8">
        <v>0</v>
      </c>
      <c r="G88" s="21"/>
    </row>
    <row r="89" spans="1:8" s="1" customFormat="1">
      <c r="A89" s="26"/>
      <c r="B89" s="36"/>
      <c r="C89" s="6" t="s">
        <v>8</v>
      </c>
      <c r="D89" s="11">
        <v>0</v>
      </c>
      <c r="E89" s="11">
        <v>0</v>
      </c>
      <c r="F89" s="8">
        <v>0</v>
      </c>
      <c r="G89" s="21"/>
    </row>
    <row r="90" spans="1:8" s="1" customFormat="1" ht="15" customHeight="1">
      <c r="A90" s="26" t="s">
        <v>54</v>
      </c>
      <c r="B90" s="34" t="s">
        <v>30</v>
      </c>
      <c r="C90" s="9" t="s">
        <v>4</v>
      </c>
      <c r="D90" s="10">
        <f>D91+D92+D93+D94</f>
        <v>10374875.199999999</v>
      </c>
      <c r="E90" s="10">
        <f>E91+E92+E93+E94</f>
        <v>4652099.57</v>
      </c>
      <c r="F90" s="15">
        <f t="shared" si="5"/>
        <v>44.840053304930358</v>
      </c>
      <c r="G90" s="21" t="s">
        <v>71</v>
      </c>
    </row>
    <row r="91" spans="1:8" s="1" customFormat="1">
      <c r="A91" s="26"/>
      <c r="B91" s="35"/>
      <c r="C91" s="6" t="s">
        <v>5</v>
      </c>
      <c r="D91" s="11">
        <f>10374875.2-D92</f>
        <v>3756957.1999999993</v>
      </c>
      <c r="E91" s="11">
        <f>4652099.57-E92</f>
        <v>3432484.5700000003</v>
      </c>
      <c r="F91" s="8">
        <f t="shared" si="5"/>
        <v>91.363419577949969</v>
      </c>
      <c r="G91" s="21"/>
    </row>
    <row r="92" spans="1:8" s="1" customFormat="1">
      <c r="A92" s="26"/>
      <c r="B92" s="35"/>
      <c r="C92" s="6" t="s">
        <v>6</v>
      </c>
      <c r="D92" s="11">
        <f>6617918</f>
        <v>6617918</v>
      </c>
      <c r="E92" s="11">
        <v>1219615</v>
      </c>
      <c r="F92" s="8">
        <f t="shared" si="5"/>
        <v>18.428983254250053</v>
      </c>
      <c r="G92" s="21"/>
    </row>
    <row r="93" spans="1:8" s="1" customFormat="1">
      <c r="A93" s="26"/>
      <c r="B93" s="35"/>
      <c r="C93" s="6" t="s">
        <v>7</v>
      </c>
      <c r="D93" s="11">
        <v>0</v>
      </c>
      <c r="E93" s="11">
        <v>0</v>
      </c>
      <c r="F93" s="8">
        <v>0</v>
      </c>
      <c r="G93" s="21"/>
    </row>
    <row r="94" spans="1:8" s="1" customFormat="1">
      <c r="A94" s="26"/>
      <c r="B94" s="36"/>
      <c r="C94" s="6" t="s">
        <v>8</v>
      </c>
      <c r="D94" s="11">
        <v>0</v>
      </c>
      <c r="E94" s="11">
        <v>0</v>
      </c>
      <c r="F94" s="8">
        <v>0</v>
      </c>
      <c r="G94" s="21"/>
    </row>
    <row r="95" spans="1:8" s="1" customFormat="1" ht="15" customHeight="1">
      <c r="A95" s="26" t="s">
        <v>55</v>
      </c>
      <c r="B95" s="34" t="s">
        <v>31</v>
      </c>
      <c r="C95" s="9" t="s">
        <v>4</v>
      </c>
      <c r="D95" s="10">
        <f>D96+D97+D98+D99</f>
        <v>41642689.130000003</v>
      </c>
      <c r="E95" s="10">
        <f>E96+E97+E98+E99</f>
        <v>29356459.32</v>
      </c>
      <c r="F95" s="15">
        <f t="shared" si="5"/>
        <v>70.496070098535441</v>
      </c>
      <c r="G95" s="21"/>
    </row>
    <row r="96" spans="1:8" s="1" customFormat="1">
      <c r="A96" s="26"/>
      <c r="B96" s="35"/>
      <c r="C96" s="6" t="s">
        <v>5</v>
      </c>
      <c r="D96" s="11">
        <v>41642689.130000003</v>
      </c>
      <c r="E96" s="11">
        <v>29356459.32</v>
      </c>
      <c r="F96" s="8">
        <f t="shared" si="5"/>
        <v>70.496070098535441</v>
      </c>
      <c r="G96" s="21"/>
    </row>
    <row r="97" spans="1:7" s="1" customFormat="1">
      <c r="A97" s="26"/>
      <c r="B97" s="35"/>
      <c r="C97" s="6" t="s">
        <v>6</v>
      </c>
      <c r="D97" s="11">
        <v>0</v>
      </c>
      <c r="E97" s="11">
        <v>0</v>
      </c>
      <c r="F97" s="8">
        <v>0</v>
      </c>
      <c r="G97" s="21"/>
    </row>
    <row r="98" spans="1:7" s="1" customFormat="1">
      <c r="A98" s="26"/>
      <c r="B98" s="35"/>
      <c r="C98" s="6" t="s">
        <v>7</v>
      </c>
      <c r="D98" s="11">
        <v>0</v>
      </c>
      <c r="E98" s="11">
        <v>0</v>
      </c>
      <c r="F98" s="8">
        <v>0</v>
      </c>
      <c r="G98" s="21"/>
    </row>
    <row r="99" spans="1:7" s="1" customFormat="1">
      <c r="A99" s="26"/>
      <c r="B99" s="36"/>
      <c r="C99" s="6" t="s">
        <v>8</v>
      </c>
      <c r="D99" s="11">
        <v>0</v>
      </c>
      <c r="E99" s="11">
        <v>0</v>
      </c>
      <c r="F99" s="8">
        <v>0</v>
      </c>
      <c r="G99" s="21"/>
    </row>
    <row r="100" spans="1:7" s="1" customFormat="1" ht="15" customHeight="1">
      <c r="A100" s="26" t="s">
        <v>56</v>
      </c>
      <c r="B100" s="34" t="s">
        <v>32</v>
      </c>
      <c r="C100" s="9" t="s">
        <v>4</v>
      </c>
      <c r="D100" s="10">
        <f>D101+D102+D103+D104</f>
        <v>338409.11</v>
      </c>
      <c r="E100" s="10">
        <f>E101+E102+E103+E104</f>
        <v>304106.61</v>
      </c>
      <c r="F100" s="15">
        <f t="shared" si="5"/>
        <v>89.863600303195142</v>
      </c>
      <c r="G100" s="21"/>
    </row>
    <row r="101" spans="1:7" s="1" customFormat="1">
      <c r="A101" s="26"/>
      <c r="B101" s="35"/>
      <c r="C101" s="6" t="s">
        <v>5</v>
      </c>
      <c r="D101" s="11">
        <v>338409.11</v>
      </c>
      <c r="E101" s="11">
        <v>304106.61</v>
      </c>
      <c r="F101" s="8">
        <f t="shared" si="5"/>
        <v>89.863600303195142</v>
      </c>
      <c r="G101" s="21"/>
    </row>
    <row r="102" spans="1:7" s="1" customFormat="1">
      <c r="A102" s="26"/>
      <c r="B102" s="35"/>
      <c r="C102" s="6" t="s">
        <v>6</v>
      </c>
      <c r="D102" s="11">
        <v>0</v>
      </c>
      <c r="E102" s="11">
        <v>0</v>
      </c>
      <c r="F102" s="8">
        <v>0</v>
      </c>
      <c r="G102" s="21"/>
    </row>
    <row r="103" spans="1:7" s="1" customFormat="1">
      <c r="A103" s="26"/>
      <c r="B103" s="35"/>
      <c r="C103" s="6" t="s">
        <v>7</v>
      </c>
      <c r="D103" s="11">
        <v>0</v>
      </c>
      <c r="E103" s="11">
        <v>0</v>
      </c>
      <c r="F103" s="8">
        <v>0</v>
      </c>
      <c r="G103" s="21"/>
    </row>
    <row r="104" spans="1:7" s="1" customFormat="1">
      <c r="A104" s="26"/>
      <c r="B104" s="36"/>
      <c r="C104" s="6" t="s">
        <v>8</v>
      </c>
      <c r="D104" s="11">
        <v>0</v>
      </c>
      <c r="E104" s="11">
        <v>0</v>
      </c>
      <c r="F104" s="8">
        <v>0</v>
      </c>
      <c r="G104" s="21"/>
    </row>
    <row r="105" spans="1:7" s="1" customFormat="1" ht="15" customHeight="1">
      <c r="A105" s="26" t="s">
        <v>57</v>
      </c>
      <c r="B105" s="37" t="s">
        <v>33</v>
      </c>
      <c r="C105" s="9" t="s">
        <v>4</v>
      </c>
      <c r="D105" s="10">
        <f>D106+D107+D108+D109</f>
        <v>222390849.33000004</v>
      </c>
      <c r="E105" s="10">
        <f>E106+E107+E108+E109</f>
        <v>156687503.64000002</v>
      </c>
      <c r="F105" s="15">
        <f t="shared" si="5"/>
        <v>70.455913142134492</v>
      </c>
      <c r="G105" s="21"/>
    </row>
    <row r="106" spans="1:7" s="1" customFormat="1">
      <c r="A106" s="26"/>
      <c r="B106" s="38"/>
      <c r="C106" s="6" t="s">
        <v>5</v>
      </c>
      <c r="D106" s="10">
        <f>D111+D116+D123+D133+D138+D143+D128</f>
        <v>216185448.83000004</v>
      </c>
      <c r="E106" s="10">
        <f>E111+E116+E123+E133+E138+E143+E128</f>
        <v>152604582.59000003</v>
      </c>
      <c r="F106" s="8">
        <f t="shared" si="5"/>
        <v>70.589664297897514</v>
      </c>
      <c r="G106" s="21"/>
    </row>
    <row r="107" spans="1:7" s="1" customFormat="1">
      <c r="A107" s="26"/>
      <c r="B107" s="38"/>
      <c r="C107" s="6" t="s">
        <v>6</v>
      </c>
      <c r="D107" s="10">
        <f>D112+D117+D124+D134+D139+D144</f>
        <v>3994312.5</v>
      </c>
      <c r="E107" s="10">
        <f>E112+E117+E124+E134+E139+E144</f>
        <v>2490312.35</v>
      </c>
      <c r="F107" s="8">
        <f>E112/D107*100</f>
        <v>62.346457619427632</v>
      </c>
      <c r="G107" s="21"/>
    </row>
    <row r="108" spans="1:7" s="1" customFormat="1">
      <c r="A108" s="26"/>
      <c r="B108" s="38"/>
      <c r="C108" s="6" t="s">
        <v>7</v>
      </c>
      <c r="D108" s="10">
        <f>D113+D118+D125+D135+D140+D145</f>
        <v>2211088</v>
      </c>
      <c r="E108" s="10">
        <f>E113+E118+E125+E135+E140+E145</f>
        <v>1592608.7</v>
      </c>
      <c r="F108" s="8">
        <f t="shared" si="5"/>
        <v>72.02828200415361</v>
      </c>
      <c r="G108" s="21"/>
    </row>
    <row r="109" spans="1:7" s="1" customFormat="1" ht="14.25" customHeight="1">
      <c r="A109" s="26"/>
      <c r="B109" s="39"/>
      <c r="C109" s="14" t="s">
        <v>8</v>
      </c>
      <c r="D109" s="10">
        <f>D114+D119+D126+D136+D141+D146</f>
        <v>0</v>
      </c>
      <c r="E109" s="10">
        <f>E114+E119+E126+E136+E141+E146</f>
        <v>0</v>
      </c>
      <c r="F109" s="8">
        <v>0</v>
      </c>
      <c r="G109" s="21"/>
    </row>
    <row r="110" spans="1:7" s="1" customFormat="1" ht="15" customHeight="1">
      <c r="A110" s="26" t="s">
        <v>58</v>
      </c>
      <c r="B110" s="34" t="s">
        <v>34</v>
      </c>
      <c r="C110" s="9" t="s">
        <v>4</v>
      </c>
      <c r="D110" s="10">
        <f>D111+D112+D113+D114</f>
        <v>51375304.030000001</v>
      </c>
      <c r="E110" s="10">
        <f>E111+E112+E113+E114</f>
        <v>38376863.170000002</v>
      </c>
      <c r="F110" s="15">
        <f t="shared" si="5"/>
        <v>74.69904829680479</v>
      </c>
      <c r="G110" s="21"/>
    </row>
    <row r="111" spans="1:7" s="1" customFormat="1" ht="12" customHeight="1">
      <c r="A111" s="26"/>
      <c r="B111" s="35"/>
      <c r="C111" s="6" t="s">
        <v>5</v>
      </c>
      <c r="D111" s="11">
        <f>51375304.03-D112-D113</f>
        <v>45169903.530000001</v>
      </c>
      <c r="E111" s="11">
        <f>38376863.17-E112-E113</f>
        <v>34293942.119999997</v>
      </c>
      <c r="F111" s="8">
        <f t="shared" si="5"/>
        <v>75.922106181217245</v>
      </c>
      <c r="G111" s="21"/>
    </row>
    <row r="112" spans="1:7" s="1" customFormat="1" ht="12.75" customHeight="1">
      <c r="A112" s="26"/>
      <c r="B112" s="35"/>
      <c r="C112" s="6" t="s">
        <v>6</v>
      </c>
      <c r="D112" s="11">
        <f>28397.5+526400+37799+228400+6000+911916+2148000+107400</f>
        <v>3994312.5</v>
      </c>
      <c r="E112" s="11">
        <v>2490312.35</v>
      </c>
      <c r="F112" s="8">
        <f t="shared" si="5"/>
        <v>62.346457619427632</v>
      </c>
      <c r="G112" s="21"/>
    </row>
    <row r="113" spans="1:7" s="1" customFormat="1">
      <c r="A113" s="26"/>
      <c r="B113" s="35"/>
      <c r="C113" s="6" t="s">
        <v>7</v>
      </c>
      <c r="D113" s="11">
        <f>2211088</f>
        <v>2211088</v>
      </c>
      <c r="E113" s="11">
        <v>1592608.7</v>
      </c>
      <c r="F113" s="8">
        <f t="shared" si="5"/>
        <v>72.02828200415361</v>
      </c>
      <c r="G113" s="21"/>
    </row>
    <row r="114" spans="1:7" s="1" customFormat="1">
      <c r="A114" s="26"/>
      <c r="B114" s="36"/>
      <c r="C114" s="14" t="s">
        <v>8</v>
      </c>
      <c r="D114" s="11">
        <v>0</v>
      </c>
      <c r="E114" s="11">
        <v>0</v>
      </c>
      <c r="F114" s="8">
        <v>0</v>
      </c>
      <c r="G114" s="21"/>
    </row>
    <row r="115" spans="1:7" s="1" customFormat="1" ht="15" customHeight="1">
      <c r="A115" s="26" t="s">
        <v>59</v>
      </c>
      <c r="B115" s="34" t="s">
        <v>35</v>
      </c>
      <c r="C115" s="9" t="s">
        <v>4</v>
      </c>
      <c r="D115" s="10">
        <f>D116+D117+D118+D119</f>
        <v>33217470.25</v>
      </c>
      <c r="E115" s="10">
        <f>E116+E117+E118+E119</f>
        <v>23874711.800000001</v>
      </c>
      <c r="F115" s="15">
        <f t="shared" si="5"/>
        <v>71.873961563945414</v>
      </c>
      <c r="G115" s="21"/>
    </row>
    <row r="116" spans="1:7" s="1" customFormat="1">
      <c r="A116" s="26"/>
      <c r="B116" s="35"/>
      <c r="C116" s="6" t="s">
        <v>5</v>
      </c>
      <c r="D116" s="11">
        <v>33217470.25</v>
      </c>
      <c r="E116" s="11">
        <v>23874711.800000001</v>
      </c>
      <c r="F116" s="8">
        <f t="shared" si="5"/>
        <v>71.873961563945414</v>
      </c>
      <c r="G116" s="21"/>
    </row>
    <row r="117" spans="1:7" s="1" customFormat="1">
      <c r="A117" s="26"/>
      <c r="B117" s="35"/>
      <c r="C117" s="6" t="s">
        <v>6</v>
      </c>
      <c r="D117" s="11">
        <v>0</v>
      </c>
      <c r="E117" s="11">
        <v>0</v>
      </c>
      <c r="F117" s="8">
        <v>0</v>
      </c>
      <c r="G117" s="21"/>
    </row>
    <row r="118" spans="1:7" s="1" customFormat="1" ht="18" customHeight="1">
      <c r="A118" s="26"/>
      <c r="B118" s="35"/>
      <c r="C118" s="6" t="s">
        <v>7</v>
      </c>
      <c r="D118" s="11">
        <v>0</v>
      </c>
      <c r="E118" s="11">
        <v>0</v>
      </c>
      <c r="F118" s="8">
        <v>0</v>
      </c>
      <c r="G118" s="21"/>
    </row>
    <row r="119" spans="1:7" s="1" customFormat="1">
      <c r="A119" s="26"/>
      <c r="B119" s="36"/>
      <c r="C119" s="14" t="s">
        <v>8</v>
      </c>
      <c r="D119" s="11">
        <v>0</v>
      </c>
      <c r="E119" s="11">
        <v>0</v>
      </c>
      <c r="F119" s="8">
        <v>0</v>
      </c>
      <c r="G119" s="21"/>
    </row>
    <row r="120" spans="1:7" s="1" customFormat="1" ht="21.75" customHeight="1">
      <c r="A120" s="26" t="s">
        <v>0</v>
      </c>
      <c r="B120" s="21" t="s">
        <v>74</v>
      </c>
      <c r="C120" s="31" t="s">
        <v>70</v>
      </c>
      <c r="D120" s="32"/>
      <c r="E120" s="33"/>
      <c r="F120" s="21" t="s">
        <v>72</v>
      </c>
      <c r="G120" s="21" t="s">
        <v>73</v>
      </c>
    </row>
    <row r="121" spans="1:7" s="1" customFormat="1" ht="22.5">
      <c r="A121" s="26"/>
      <c r="B121" s="21"/>
      <c r="C121" s="20" t="s">
        <v>1</v>
      </c>
      <c r="D121" s="20" t="s">
        <v>2</v>
      </c>
      <c r="E121" s="20" t="s">
        <v>3</v>
      </c>
      <c r="F121" s="21"/>
      <c r="G121" s="21"/>
    </row>
    <row r="122" spans="1:7" s="1" customFormat="1" ht="15" customHeight="1">
      <c r="A122" s="26" t="s">
        <v>60</v>
      </c>
      <c r="B122" s="34" t="s">
        <v>36</v>
      </c>
      <c r="C122" s="9" t="s">
        <v>4</v>
      </c>
      <c r="D122" s="10">
        <f>D123+D124+D125+D126</f>
        <v>44511770.240000002</v>
      </c>
      <c r="E122" s="10">
        <f>E123+E124+E125+E126</f>
        <v>30483822.789999999</v>
      </c>
      <c r="F122" s="15">
        <f t="shared" si="5"/>
        <v>68.484858332158751</v>
      </c>
      <c r="G122" s="21" t="s">
        <v>78</v>
      </c>
    </row>
    <row r="123" spans="1:7" s="1" customFormat="1">
      <c r="A123" s="26"/>
      <c r="B123" s="35"/>
      <c r="C123" s="6" t="s">
        <v>5</v>
      </c>
      <c r="D123" s="11">
        <v>44511770.240000002</v>
      </c>
      <c r="E123" s="11">
        <v>30483822.789999999</v>
      </c>
      <c r="F123" s="8">
        <f t="shared" si="5"/>
        <v>68.484858332158751</v>
      </c>
      <c r="G123" s="21"/>
    </row>
    <row r="124" spans="1:7" s="1" customFormat="1">
      <c r="A124" s="26"/>
      <c r="B124" s="35"/>
      <c r="C124" s="6" t="s">
        <v>6</v>
      </c>
      <c r="D124" s="11">
        <v>0</v>
      </c>
      <c r="E124" s="11">
        <v>0</v>
      </c>
      <c r="F124" s="8">
        <v>0</v>
      </c>
      <c r="G124" s="21"/>
    </row>
    <row r="125" spans="1:7" s="1" customFormat="1">
      <c r="A125" s="26"/>
      <c r="B125" s="35"/>
      <c r="C125" s="6" t="s">
        <v>7</v>
      </c>
      <c r="D125" s="11">
        <v>0</v>
      </c>
      <c r="E125" s="11">
        <v>0</v>
      </c>
      <c r="F125" s="8">
        <v>0</v>
      </c>
      <c r="G125" s="21"/>
    </row>
    <row r="126" spans="1:7" s="1" customFormat="1">
      <c r="A126" s="26"/>
      <c r="B126" s="36"/>
      <c r="C126" s="14" t="s">
        <v>8</v>
      </c>
      <c r="D126" s="11">
        <v>0</v>
      </c>
      <c r="E126" s="11">
        <v>0</v>
      </c>
      <c r="F126" s="8">
        <v>0</v>
      </c>
      <c r="G126" s="21"/>
    </row>
    <row r="127" spans="1:7" s="1" customFormat="1" ht="15" customHeight="1">
      <c r="A127" s="26" t="s">
        <v>61</v>
      </c>
      <c r="B127" s="34" t="s">
        <v>37</v>
      </c>
      <c r="C127" s="9" t="s">
        <v>4</v>
      </c>
      <c r="D127" s="10">
        <f>D128+D129+D130+D131</f>
        <v>25478473.390000001</v>
      </c>
      <c r="E127" s="10">
        <f>E128+E129+E130+E131</f>
        <v>18292880.300000001</v>
      </c>
      <c r="F127" s="15">
        <f t="shared" si="5"/>
        <v>71.797395471817154</v>
      </c>
      <c r="G127" s="21"/>
    </row>
    <row r="128" spans="1:7" s="1" customFormat="1">
      <c r="A128" s="26"/>
      <c r="B128" s="35"/>
      <c r="C128" s="6" t="s">
        <v>5</v>
      </c>
      <c r="D128" s="11">
        <v>25478473.390000001</v>
      </c>
      <c r="E128" s="11">
        <v>18292880.300000001</v>
      </c>
      <c r="F128" s="8">
        <f t="shared" si="5"/>
        <v>71.797395471817154</v>
      </c>
      <c r="G128" s="21"/>
    </row>
    <row r="129" spans="1:7" s="1" customFormat="1">
      <c r="A129" s="26"/>
      <c r="B129" s="35"/>
      <c r="C129" s="6" t="s">
        <v>6</v>
      </c>
      <c r="D129" s="11">
        <v>0</v>
      </c>
      <c r="E129" s="11">
        <v>0</v>
      </c>
      <c r="F129" s="8">
        <v>0</v>
      </c>
      <c r="G129" s="21"/>
    </row>
    <row r="130" spans="1:7" s="1" customFormat="1">
      <c r="A130" s="26"/>
      <c r="B130" s="35"/>
      <c r="C130" s="6" t="s">
        <v>7</v>
      </c>
      <c r="D130" s="11">
        <v>0</v>
      </c>
      <c r="E130" s="11">
        <v>0</v>
      </c>
      <c r="F130" s="8">
        <v>0</v>
      </c>
      <c r="G130" s="21"/>
    </row>
    <row r="131" spans="1:7" s="1" customFormat="1">
      <c r="A131" s="26"/>
      <c r="B131" s="36"/>
      <c r="C131" s="14" t="s">
        <v>8</v>
      </c>
      <c r="D131" s="11">
        <v>0</v>
      </c>
      <c r="E131" s="11">
        <v>0</v>
      </c>
      <c r="F131" s="8">
        <v>0</v>
      </c>
      <c r="G131" s="21"/>
    </row>
    <row r="132" spans="1:7" s="1" customFormat="1" ht="15" customHeight="1">
      <c r="A132" s="26" t="s">
        <v>62</v>
      </c>
      <c r="B132" s="34" t="s">
        <v>38</v>
      </c>
      <c r="C132" s="9" t="s">
        <v>4</v>
      </c>
      <c r="D132" s="10">
        <f>D133+D134+D135+D136</f>
        <v>8867028.4399999995</v>
      </c>
      <c r="E132" s="10">
        <f>E133+E134+E135+E136</f>
        <v>6347703.9000000004</v>
      </c>
      <c r="F132" s="15">
        <f t="shared" si="5"/>
        <v>71.58772460190734</v>
      </c>
      <c r="G132" s="21"/>
    </row>
    <row r="133" spans="1:7" s="1" customFormat="1">
      <c r="A133" s="26"/>
      <c r="B133" s="35"/>
      <c r="C133" s="6" t="s">
        <v>5</v>
      </c>
      <c r="D133" s="11">
        <v>8867028.4399999995</v>
      </c>
      <c r="E133" s="11">
        <v>6347703.9000000004</v>
      </c>
      <c r="F133" s="8">
        <f t="shared" si="5"/>
        <v>71.58772460190734</v>
      </c>
      <c r="G133" s="21"/>
    </row>
    <row r="134" spans="1:7" s="1" customFormat="1">
      <c r="A134" s="26"/>
      <c r="B134" s="35"/>
      <c r="C134" s="6" t="s">
        <v>6</v>
      </c>
      <c r="D134" s="11">
        <v>0</v>
      </c>
      <c r="E134" s="11">
        <v>0</v>
      </c>
      <c r="F134" s="8">
        <v>0</v>
      </c>
      <c r="G134" s="21"/>
    </row>
    <row r="135" spans="1:7" s="1" customFormat="1">
      <c r="A135" s="26"/>
      <c r="B135" s="35"/>
      <c r="C135" s="6" t="s">
        <v>7</v>
      </c>
      <c r="D135" s="11">
        <v>0</v>
      </c>
      <c r="E135" s="11">
        <v>0</v>
      </c>
      <c r="F135" s="8">
        <v>0</v>
      </c>
      <c r="G135" s="21"/>
    </row>
    <row r="136" spans="1:7" s="1" customFormat="1" ht="12" customHeight="1">
      <c r="A136" s="26"/>
      <c r="B136" s="36"/>
      <c r="C136" s="14" t="s">
        <v>8</v>
      </c>
      <c r="D136" s="11">
        <v>0</v>
      </c>
      <c r="E136" s="11">
        <v>0</v>
      </c>
      <c r="F136" s="8">
        <v>0</v>
      </c>
      <c r="G136" s="21"/>
    </row>
    <row r="137" spans="1:7" s="1" customFormat="1" ht="15" customHeight="1">
      <c r="A137" s="26" t="s">
        <v>62</v>
      </c>
      <c r="B137" s="34" t="s">
        <v>39</v>
      </c>
      <c r="C137" s="9" t="s">
        <v>4</v>
      </c>
      <c r="D137" s="10">
        <f>D138+D139+D140+D141</f>
        <v>19912037.140000001</v>
      </c>
      <c r="E137" s="10">
        <f>E138+E139+E140+E141</f>
        <v>14184617.67</v>
      </c>
      <c r="F137" s="15">
        <f t="shared" si="5"/>
        <v>71.236396207324475</v>
      </c>
      <c r="G137" s="21"/>
    </row>
    <row r="138" spans="1:7" s="1" customFormat="1">
      <c r="A138" s="26"/>
      <c r="B138" s="35"/>
      <c r="C138" s="6" t="s">
        <v>5</v>
      </c>
      <c r="D138" s="11">
        <v>19912037.140000001</v>
      </c>
      <c r="E138" s="11">
        <v>14184617.67</v>
      </c>
      <c r="F138" s="8">
        <f t="shared" si="5"/>
        <v>71.236396207324475</v>
      </c>
      <c r="G138" s="21"/>
    </row>
    <row r="139" spans="1:7" s="1" customFormat="1">
      <c r="A139" s="26"/>
      <c r="B139" s="35"/>
      <c r="C139" s="6" t="s">
        <v>6</v>
      </c>
      <c r="D139" s="11">
        <v>0</v>
      </c>
      <c r="E139" s="11">
        <v>0</v>
      </c>
      <c r="F139" s="8">
        <v>0</v>
      </c>
      <c r="G139" s="21"/>
    </row>
    <row r="140" spans="1:7" s="1" customFormat="1">
      <c r="A140" s="26"/>
      <c r="B140" s="35"/>
      <c r="C140" s="6" t="s">
        <v>7</v>
      </c>
      <c r="D140" s="11">
        <v>0</v>
      </c>
      <c r="E140" s="11">
        <v>0</v>
      </c>
      <c r="F140" s="8">
        <v>0</v>
      </c>
      <c r="G140" s="21"/>
    </row>
    <row r="141" spans="1:7" s="1" customFormat="1" ht="12" customHeight="1">
      <c r="A141" s="26"/>
      <c r="B141" s="36"/>
      <c r="C141" s="14" t="s">
        <v>8</v>
      </c>
      <c r="D141" s="11">
        <v>0</v>
      </c>
      <c r="E141" s="11">
        <v>0</v>
      </c>
      <c r="F141" s="8">
        <v>0</v>
      </c>
      <c r="G141" s="21"/>
    </row>
    <row r="142" spans="1:7" s="1" customFormat="1" ht="15" customHeight="1">
      <c r="A142" s="34" t="s">
        <v>63</v>
      </c>
      <c r="B142" s="26" t="s">
        <v>40</v>
      </c>
      <c r="C142" s="9" t="s">
        <v>4</v>
      </c>
      <c r="D142" s="10">
        <f>D143+D144+D145+D146</f>
        <v>39028765.840000004</v>
      </c>
      <c r="E142" s="10">
        <f>E143+E144+E145+E146</f>
        <v>25126904.010000002</v>
      </c>
      <c r="F142" s="15">
        <f t="shared" ref="F142:F178" si="6">E142/D142*100</f>
        <v>64.380472887635648</v>
      </c>
      <c r="G142" s="21" t="s">
        <v>78</v>
      </c>
    </row>
    <row r="143" spans="1:7" s="1" customFormat="1">
      <c r="A143" s="35"/>
      <c r="B143" s="26"/>
      <c r="C143" s="6" t="s">
        <v>5</v>
      </c>
      <c r="D143" s="11">
        <v>39028765.840000004</v>
      </c>
      <c r="E143" s="11">
        <v>25126904.010000002</v>
      </c>
      <c r="F143" s="8">
        <f t="shared" si="6"/>
        <v>64.380472887635648</v>
      </c>
      <c r="G143" s="21"/>
    </row>
    <row r="144" spans="1:7" s="1" customFormat="1">
      <c r="A144" s="35"/>
      <c r="B144" s="26"/>
      <c r="C144" s="6" t="s">
        <v>6</v>
      </c>
      <c r="D144" s="11">
        <v>0</v>
      </c>
      <c r="E144" s="11">
        <v>0</v>
      </c>
      <c r="F144" s="8">
        <v>0</v>
      </c>
      <c r="G144" s="21"/>
    </row>
    <row r="145" spans="1:7" s="1" customFormat="1">
      <c r="A145" s="35"/>
      <c r="B145" s="26"/>
      <c r="C145" s="6" t="s">
        <v>7</v>
      </c>
      <c r="D145" s="11">
        <v>0</v>
      </c>
      <c r="E145" s="11">
        <v>0</v>
      </c>
      <c r="F145" s="8">
        <v>0</v>
      </c>
      <c r="G145" s="21"/>
    </row>
    <row r="146" spans="1:7" s="1" customFormat="1">
      <c r="A146" s="36"/>
      <c r="B146" s="26"/>
      <c r="C146" s="14" t="s">
        <v>8</v>
      </c>
      <c r="D146" s="11">
        <v>0</v>
      </c>
      <c r="E146" s="11">
        <v>0</v>
      </c>
      <c r="F146" s="8">
        <v>0</v>
      </c>
      <c r="G146" s="21"/>
    </row>
    <row r="147" spans="1:7" s="1" customFormat="1" ht="12.75" customHeight="1">
      <c r="A147" s="34" t="s">
        <v>64</v>
      </c>
      <c r="B147" s="37" t="s">
        <v>41</v>
      </c>
      <c r="C147" s="9" t="s">
        <v>4</v>
      </c>
      <c r="D147" s="10">
        <f>D148+D149+D150+D151</f>
        <v>314893319.90999997</v>
      </c>
      <c r="E147" s="10">
        <f>E148+E149+E150+E151</f>
        <v>138984844.40000001</v>
      </c>
      <c r="F147" s="8">
        <f t="shared" si="6"/>
        <v>44.13712060952053</v>
      </c>
      <c r="G147" s="23"/>
    </row>
    <row r="148" spans="1:7" s="1" customFormat="1">
      <c r="A148" s="35"/>
      <c r="B148" s="38"/>
      <c r="C148" s="6" t="s">
        <v>5</v>
      </c>
      <c r="D148" s="10">
        <f>D153+D160+D165+D170</f>
        <v>155948389.91</v>
      </c>
      <c r="E148" s="10">
        <f>E153+E160+E165+E170</f>
        <v>113099071.03</v>
      </c>
      <c r="F148" s="8">
        <f t="shared" si="6"/>
        <v>72.523397705658297</v>
      </c>
      <c r="G148" s="24"/>
    </row>
    <row r="149" spans="1:7" s="1" customFormat="1">
      <c r="A149" s="35"/>
      <c r="B149" s="38"/>
      <c r="C149" s="6" t="s">
        <v>6</v>
      </c>
      <c r="D149" s="10">
        <f>D154+D161+D166+D171</f>
        <v>63686430</v>
      </c>
      <c r="E149" s="10">
        <f>E154+E161+E166+E171</f>
        <v>18572837.109999999</v>
      </c>
      <c r="F149" s="8">
        <f t="shared" si="6"/>
        <v>29.162942733640428</v>
      </c>
      <c r="G149" s="24"/>
    </row>
    <row r="150" spans="1:7" s="1" customFormat="1" ht="16.5" customHeight="1">
      <c r="A150" s="35"/>
      <c r="B150" s="38"/>
      <c r="C150" s="6" t="s">
        <v>7</v>
      </c>
      <c r="D150" s="10">
        <f>D155+D162+D167+D172</f>
        <v>95258500</v>
      </c>
      <c r="E150" s="10">
        <f>E155+E162+E167+E172</f>
        <v>7312936.2599999998</v>
      </c>
      <c r="F150" s="8">
        <v>0</v>
      </c>
      <c r="G150" s="24"/>
    </row>
    <row r="151" spans="1:7" s="1" customFormat="1" ht="26.25" customHeight="1">
      <c r="A151" s="36"/>
      <c r="B151" s="39"/>
      <c r="C151" s="6" t="s">
        <v>8</v>
      </c>
      <c r="D151" s="10">
        <f>D156+D163+D168+D173</f>
        <v>0</v>
      </c>
      <c r="E151" s="10">
        <f>E156+E163+E168+E173</f>
        <v>0</v>
      </c>
      <c r="F151" s="8">
        <v>0</v>
      </c>
      <c r="G151" s="25"/>
    </row>
    <row r="152" spans="1:7" s="1" customFormat="1" ht="15" customHeight="1">
      <c r="A152" s="34" t="s">
        <v>65</v>
      </c>
      <c r="B152" s="34" t="s">
        <v>42</v>
      </c>
      <c r="C152" s="6" t="s">
        <v>4</v>
      </c>
      <c r="D152" s="10">
        <f>D153+D154+D155+D156</f>
        <v>265500561.38999999</v>
      </c>
      <c r="E152" s="10">
        <f>E153+E154+E155+E156</f>
        <v>102198977.5</v>
      </c>
      <c r="F152" s="8">
        <f t="shared" si="6"/>
        <v>38.49294214857705</v>
      </c>
      <c r="G152" s="21" t="s">
        <v>84</v>
      </c>
    </row>
    <row r="153" spans="1:7" s="1" customFormat="1" ht="15.75" customHeight="1">
      <c r="A153" s="35"/>
      <c r="B153" s="35"/>
      <c r="C153" s="6" t="s">
        <v>5</v>
      </c>
      <c r="D153" s="11">
        <f>265500561.39-D154-D155</f>
        <v>106555631.38999999</v>
      </c>
      <c r="E153" s="11">
        <f>102198977.5-E154-E155</f>
        <v>76313204.129999995</v>
      </c>
      <c r="F153" s="8">
        <f t="shared" si="6"/>
        <v>71.618180226147885</v>
      </c>
      <c r="G153" s="21"/>
    </row>
    <row r="154" spans="1:7" s="1" customFormat="1" ht="13.5" customHeight="1">
      <c r="A154" s="35"/>
      <c r="B154" s="35"/>
      <c r="C154" s="6" t="s">
        <v>6</v>
      </c>
      <c r="D154" s="11">
        <v>63686430</v>
      </c>
      <c r="E154" s="11">
        <v>18572837.109999999</v>
      </c>
      <c r="F154" s="8">
        <f t="shared" si="6"/>
        <v>29.162942733640428</v>
      </c>
      <c r="G154" s="21"/>
    </row>
    <row r="155" spans="1:7" s="1" customFormat="1" ht="12.75" customHeight="1">
      <c r="A155" s="35"/>
      <c r="B155" s="35"/>
      <c r="C155" s="6" t="s">
        <v>7</v>
      </c>
      <c r="D155" s="11">
        <v>95258500</v>
      </c>
      <c r="E155" s="11">
        <v>7312936.2599999998</v>
      </c>
      <c r="F155" s="8">
        <v>0</v>
      </c>
      <c r="G155" s="21"/>
    </row>
    <row r="156" spans="1:7" s="1" customFormat="1" ht="12.75" customHeight="1">
      <c r="A156" s="36"/>
      <c r="B156" s="36"/>
      <c r="C156" s="14" t="s">
        <v>8</v>
      </c>
      <c r="D156" s="11">
        <v>0</v>
      </c>
      <c r="E156" s="11">
        <v>0</v>
      </c>
      <c r="F156" s="8">
        <v>0</v>
      </c>
      <c r="G156" s="21"/>
    </row>
    <row r="157" spans="1:7" s="1" customFormat="1" ht="21.75" customHeight="1">
      <c r="A157" s="26" t="s">
        <v>0</v>
      </c>
      <c r="B157" s="21" t="s">
        <v>74</v>
      </c>
      <c r="C157" s="31" t="s">
        <v>70</v>
      </c>
      <c r="D157" s="32"/>
      <c r="E157" s="33"/>
      <c r="F157" s="21" t="s">
        <v>72</v>
      </c>
      <c r="G157" s="21" t="s">
        <v>73</v>
      </c>
    </row>
    <row r="158" spans="1:7" s="1" customFormat="1" ht="22.5">
      <c r="A158" s="26"/>
      <c r="B158" s="21"/>
      <c r="C158" s="20" t="s">
        <v>1</v>
      </c>
      <c r="D158" s="20" t="s">
        <v>2</v>
      </c>
      <c r="E158" s="20" t="s">
        <v>3</v>
      </c>
      <c r="F158" s="21"/>
      <c r="G158" s="21"/>
    </row>
    <row r="159" spans="1:7" s="1" customFormat="1">
      <c r="A159" s="34" t="s">
        <v>66</v>
      </c>
      <c r="B159" s="34" t="s">
        <v>43</v>
      </c>
      <c r="C159" s="6" t="s">
        <v>4</v>
      </c>
      <c r="D159" s="10">
        <f>D160+D161+D162+D163</f>
        <v>29468806.59</v>
      </c>
      <c r="E159" s="10">
        <f>E160+E161+E162+E163</f>
        <v>22606702.84</v>
      </c>
      <c r="F159" s="8">
        <f t="shared" si="6"/>
        <v>76.714008661862138</v>
      </c>
      <c r="G159" s="23"/>
    </row>
    <row r="160" spans="1:7" s="1" customFormat="1">
      <c r="A160" s="35"/>
      <c r="B160" s="35"/>
      <c r="C160" s="6" t="s">
        <v>5</v>
      </c>
      <c r="D160" s="11">
        <v>29468806.59</v>
      </c>
      <c r="E160" s="11">
        <v>22606702.84</v>
      </c>
      <c r="F160" s="8">
        <f t="shared" si="6"/>
        <v>76.714008661862138</v>
      </c>
      <c r="G160" s="24"/>
    </row>
    <row r="161" spans="1:7" s="1" customFormat="1">
      <c r="A161" s="35"/>
      <c r="B161" s="35"/>
      <c r="C161" s="6" t="s">
        <v>6</v>
      </c>
      <c r="D161" s="11">
        <v>0</v>
      </c>
      <c r="E161" s="11">
        <v>0</v>
      </c>
      <c r="F161" s="8">
        <v>0</v>
      </c>
      <c r="G161" s="24"/>
    </row>
    <row r="162" spans="1:7" s="1" customFormat="1">
      <c r="A162" s="35"/>
      <c r="B162" s="35"/>
      <c r="C162" s="6" t="s">
        <v>7</v>
      </c>
      <c r="D162" s="11">
        <v>0</v>
      </c>
      <c r="E162" s="11">
        <v>0</v>
      </c>
      <c r="F162" s="8">
        <v>0</v>
      </c>
      <c r="G162" s="24"/>
    </row>
    <row r="163" spans="1:7" s="1" customFormat="1">
      <c r="A163" s="36"/>
      <c r="B163" s="36"/>
      <c r="C163" s="14" t="s">
        <v>8</v>
      </c>
      <c r="D163" s="11">
        <v>0</v>
      </c>
      <c r="E163" s="11">
        <v>0</v>
      </c>
      <c r="F163" s="8">
        <v>0</v>
      </c>
      <c r="G163" s="25"/>
    </row>
    <row r="164" spans="1:7" s="1" customFormat="1">
      <c r="A164" s="34" t="s">
        <v>67</v>
      </c>
      <c r="B164" s="34" t="s">
        <v>44</v>
      </c>
      <c r="C164" s="6" t="s">
        <v>4</v>
      </c>
      <c r="D164" s="11">
        <f>D165+D166+D167+D168</f>
        <v>0</v>
      </c>
      <c r="E164" s="11">
        <f>E165+E166+E167+E168</f>
        <v>0</v>
      </c>
      <c r="F164" s="8">
        <v>0</v>
      </c>
      <c r="G164" s="21" t="s">
        <v>77</v>
      </c>
    </row>
    <row r="165" spans="1:7" s="1" customFormat="1">
      <c r="A165" s="35"/>
      <c r="B165" s="35"/>
      <c r="C165" s="6" t="s">
        <v>5</v>
      </c>
      <c r="D165" s="11">
        <v>0</v>
      </c>
      <c r="E165" s="11">
        <v>0</v>
      </c>
      <c r="F165" s="8">
        <v>0</v>
      </c>
      <c r="G165" s="21"/>
    </row>
    <row r="166" spans="1:7" s="1" customFormat="1">
      <c r="A166" s="35"/>
      <c r="B166" s="35"/>
      <c r="C166" s="6" t="s">
        <v>6</v>
      </c>
      <c r="D166" s="11">
        <v>0</v>
      </c>
      <c r="E166" s="11">
        <v>0</v>
      </c>
      <c r="F166" s="8">
        <v>0</v>
      </c>
      <c r="G166" s="21"/>
    </row>
    <row r="167" spans="1:7" s="1" customFormat="1">
      <c r="A167" s="35"/>
      <c r="B167" s="35"/>
      <c r="C167" s="6" t="s">
        <v>7</v>
      </c>
      <c r="D167" s="11">
        <v>0</v>
      </c>
      <c r="E167" s="11">
        <v>0</v>
      </c>
      <c r="F167" s="8">
        <v>0</v>
      </c>
      <c r="G167" s="21"/>
    </row>
    <row r="168" spans="1:7" s="1" customFormat="1">
      <c r="A168" s="36"/>
      <c r="B168" s="36"/>
      <c r="C168" s="6" t="s">
        <v>8</v>
      </c>
      <c r="D168" s="11">
        <v>0</v>
      </c>
      <c r="E168" s="11">
        <v>0</v>
      </c>
      <c r="F168" s="8">
        <v>0</v>
      </c>
      <c r="G168" s="21"/>
    </row>
    <row r="169" spans="1:7" s="1" customFormat="1">
      <c r="A169" s="34" t="s">
        <v>68</v>
      </c>
      <c r="B169" s="34" t="s">
        <v>45</v>
      </c>
      <c r="C169" s="6" t="s">
        <v>4</v>
      </c>
      <c r="D169" s="10">
        <f>D170+D171+D172+D173</f>
        <v>19923951.93</v>
      </c>
      <c r="E169" s="10">
        <f>E170+E171+E172+E173</f>
        <v>14179164.060000001</v>
      </c>
      <c r="F169" s="8">
        <f t="shared" si="6"/>
        <v>71.166423758782884</v>
      </c>
      <c r="G169" s="23"/>
    </row>
    <row r="170" spans="1:7" s="1" customFormat="1">
      <c r="A170" s="35"/>
      <c r="B170" s="35"/>
      <c r="C170" s="6" t="s">
        <v>5</v>
      </c>
      <c r="D170" s="11">
        <v>19923951.93</v>
      </c>
      <c r="E170" s="11">
        <v>14179164.060000001</v>
      </c>
      <c r="F170" s="8">
        <f t="shared" si="6"/>
        <v>71.166423758782884</v>
      </c>
      <c r="G170" s="24"/>
    </row>
    <row r="171" spans="1:7" s="1" customFormat="1">
      <c r="A171" s="35"/>
      <c r="B171" s="35"/>
      <c r="C171" s="6" t="s">
        <v>6</v>
      </c>
      <c r="D171" s="11">
        <v>0</v>
      </c>
      <c r="E171" s="11">
        <v>0</v>
      </c>
      <c r="F171" s="8">
        <v>0</v>
      </c>
      <c r="G171" s="24"/>
    </row>
    <row r="172" spans="1:7" s="1" customFormat="1">
      <c r="A172" s="35"/>
      <c r="B172" s="35"/>
      <c r="C172" s="6" t="s">
        <v>7</v>
      </c>
      <c r="D172" s="11">
        <v>0</v>
      </c>
      <c r="E172" s="11">
        <v>0</v>
      </c>
      <c r="F172" s="8">
        <v>0</v>
      </c>
      <c r="G172" s="24"/>
    </row>
    <row r="173" spans="1:7" s="1" customFormat="1">
      <c r="A173" s="36"/>
      <c r="B173" s="36"/>
      <c r="C173" s="14" t="s">
        <v>8</v>
      </c>
      <c r="D173" s="11">
        <v>0</v>
      </c>
      <c r="E173" s="11">
        <v>0</v>
      </c>
      <c r="F173" s="8">
        <v>0</v>
      </c>
      <c r="G173" s="25"/>
    </row>
    <row r="174" spans="1:7" s="1" customFormat="1">
      <c r="A174" s="34"/>
      <c r="B174" s="37" t="s">
        <v>13</v>
      </c>
      <c r="C174" s="9" t="s">
        <v>4</v>
      </c>
      <c r="D174" s="10">
        <f>D175+D176+D177+D178</f>
        <v>3500974703.9300003</v>
      </c>
      <c r="E174" s="10">
        <f>E175+E176+E177+E178</f>
        <v>2303953967.6399999</v>
      </c>
      <c r="F174" s="15">
        <f t="shared" si="6"/>
        <v>65.808929297709824</v>
      </c>
      <c r="G174" s="23"/>
    </row>
    <row r="175" spans="1:7" s="1" customFormat="1">
      <c r="A175" s="35"/>
      <c r="B175" s="38"/>
      <c r="C175" s="9" t="s">
        <v>5</v>
      </c>
      <c r="D175" s="10">
        <f>D7+D49+D54+D74+D106+D148</f>
        <v>1627377941.3</v>
      </c>
      <c r="E175" s="10">
        <f>E7+E49+E54+E74+E106+E148</f>
        <v>1189407080.48</v>
      </c>
      <c r="F175" s="15">
        <f t="shared" si="6"/>
        <v>73.087329642053817</v>
      </c>
      <c r="G175" s="24"/>
    </row>
    <row r="176" spans="1:7" s="1" customFormat="1">
      <c r="A176" s="35"/>
      <c r="B176" s="38"/>
      <c r="C176" s="9" t="s">
        <v>6</v>
      </c>
      <c r="D176" s="10">
        <f>D8+D50+D55+D75+D107+D149</f>
        <v>1429621166.7700002</v>
      </c>
      <c r="E176" s="10">
        <f>E8+E50+E55+E75+E107+E149</f>
        <v>903742135.06999993</v>
      </c>
      <c r="F176" s="15">
        <f t="shared" si="6"/>
        <v>63.215497649063238</v>
      </c>
      <c r="G176" s="24"/>
    </row>
    <row r="177" spans="1:7" s="1" customFormat="1">
      <c r="A177" s="35"/>
      <c r="B177" s="38"/>
      <c r="C177" s="9" t="s">
        <v>7</v>
      </c>
      <c r="D177" s="10">
        <f>D9+D51+D56+D76+D108+D150</f>
        <v>300277388.86000001</v>
      </c>
      <c r="E177" s="10">
        <f>E9+E51+E56+E76+E108+E150</f>
        <v>125352172.03</v>
      </c>
      <c r="F177" s="15">
        <f t="shared" si="6"/>
        <v>41.745458259743842</v>
      </c>
      <c r="G177" s="24"/>
    </row>
    <row r="178" spans="1:7" s="1" customFormat="1">
      <c r="A178" s="36"/>
      <c r="B178" s="39"/>
      <c r="C178" s="9" t="s">
        <v>8</v>
      </c>
      <c r="D178" s="10">
        <f>D10+D52+D57+D77+D109+D151</f>
        <v>143698207</v>
      </c>
      <c r="E178" s="10">
        <f>E10+E52+E57+E77+E109+E151</f>
        <v>85452580.060000017</v>
      </c>
      <c r="F178" s="15">
        <f t="shared" si="6"/>
        <v>59.466698885115534</v>
      </c>
      <c r="G178" s="25"/>
    </row>
    <row r="179" spans="1:7">
      <c r="A179" s="16"/>
      <c r="B179" s="16"/>
      <c r="C179" s="16"/>
      <c r="D179" s="17"/>
      <c r="E179" s="17"/>
      <c r="F179" s="16"/>
      <c r="G179" s="16"/>
    </row>
    <row r="180" spans="1:7">
      <c r="A180" s="18"/>
      <c r="B180" s="18"/>
      <c r="C180" s="18"/>
      <c r="D180" s="19"/>
      <c r="E180" s="19"/>
      <c r="F180" s="18"/>
      <c r="G180" s="18"/>
    </row>
    <row r="181" spans="1:7">
      <c r="B181" s="16"/>
      <c r="C181" s="16"/>
      <c r="D181" s="16"/>
      <c r="E181" s="16"/>
      <c r="F181" s="16"/>
      <c r="G181" s="16"/>
    </row>
    <row r="182" spans="1:7" ht="42.75" customHeight="1">
      <c r="A182" s="19"/>
      <c r="B182" s="18"/>
      <c r="C182" s="18"/>
      <c r="D182" s="18"/>
      <c r="E182" s="19"/>
      <c r="F182" s="18"/>
      <c r="G182" s="18"/>
    </row>
    <row r="183" spans="1:7">
      <c r="A183" s="40"/>
      <c r="B183" s="40"/>
      <c r="C183" s="40"/>
      <c r="D183" s="40"/>
      <c r="E183" s="40"/>
      <c r="F183" s="40"/>
      <c r="G183" s="40"/>
    </row>
    <row r="184" spans="1:7" ht="27.75" customHeight="1">
      <c r="A184" s="41"/>
      <c r="B184" s="41"/>
      <c r="C184" s="41"/>
      <c r="D184" s="41"/>
      <c r="E184" s="41"/>
      <c r="F184" s="41"/>
      <c r="G184" s="41"/>
    </row>
  </sheetData>
  <mergeCells count="127">
    <mergeCell ref="A120:A121"/>
    <mergeCell ref="B120:B121"/>
    <mergeCell ref="C120:E120"/>
    <mergeCell ref="F120:F121"/>
    <mergeCell ref="G120:G121"/>
    <mergeCell ref="A157:A158"/>
    <mergeCell ref="B157:B158"/>
    <mergeCell ref="C157:E157"/>
    <mergeCell ref="F157:F158"/>
    <mergeCell ref="G157:G158"/>
    <mergeCell ref="A46:A47"/>
    <mergeCell ref="B46:B47"/>
    <mergeCell ref="C46:E46"/>
    <mergeCell ref="F46:F47"/>
    <mergeCell ref="G46:G47"/>
    <mergeCell ref="A83:A84"/>
    <mergeCell ref="B83:B84"/>
    <mergeCell ref="C83:E83"/>
    <mergeCell ref="F83:F84"/>
    <mergeCell ref="G83:G84"/>
    <mergeCell ref="B159:B163"/>
    <mergeCell ref="A159:A163"/>
    <mergeCell ref="B164:B168"/>
    <mergeCell ref="B169:B173"/>
    <mergeCell ref="A164:A168"/>
    <mergeCell ref="A169:A173"/>
    <mergeCell ref="B147:B151"/>
    <mergeCell ref="A137:A141"/>
    <mergeCell ref="A142:A146"/>
    <mergeCell ref="A147:A151"/>
    <mergeCell ref="B152:B156"/>
    <mergeCell ref="A152:A156"/>
    <mergeCell ref="G132:G136"/>
    <mergeCell ref="B48:B52"/>
    <mergeCell ref="B137:B141"/>
    <mergeCell ref="B142:B146"/>
    <mergeCell ref="A132:A136"/>
    <mergeCell ref="B132:B136"/>
    <mergeCell ref="G122:G126"/>
    <mergeCell ref="A127:A131"/>
    <mergeCell ref="B127:B131"/>
    <mergeCell ref="G127:G131"/>
    <mergeCell ref="A122:A126"/>
    <mergeCell ref="B122:B126"/>
    <mergeCell ref="G100:G104"/>
    <mergeCell ref="A105:A109"/>
    <mergeCell ref="B105:B109"/>
    <mergeCell ref="G105:G109"/>
    <mergeCell ref="A100:A104"/>
    <mergeCell ref="B100:B104"/>
    <mergeCell ref="G110:G114"/>
    <mergeCell ref="A115:A119"/>
    <mergeCell ref="B115:B119"/>
    <mergeCell ref="G115:G119"/>
    <mergeCell ref="A110:A114"/>
    <mergeCell ref="B110:B114"/>
    <mergeCell ref="G78:G82"/>
    <mergeCell ref="A85:A89"/>
    <mergeCell ref="B85:B89"/>
    <mergeCell ref="G85:G89"/>
    <mergeCell ref="A78:A82"/>
    <mergeCell ref="B78:B82"/>
    <mergeCell ref="G90:G94"/>
    <mergeCell ref="A95:A99"/>
    <mergeCell ref="B95:B99"/>
    <mergeCell ref="G95:G99"/>
    <mergeCell ref="A90:A94"/>
    <mergeCell ref="B90:B94"/>
    <mergeCell ref="A63:A67"/>
    <mergeCell ref="B63:B67"/>
    <mergeCell ref="G63:G67"/>
    <mergeCell ref="A58:A62"/>
    <mergeCell ref="B58:B62"/>
    <mergeCell ref="G68:G72"/>
    <mergeCell ref="A73:A77"/>
    <mergeCell ref="B73:B77"/>
    <mergeCell ref="G73:G77"/>
    <mergeCell ref="A68:A72"/>
    <mergeCell ref="B68:B72"/>
    <mergeCell ref="A183:G183"/>
    <mergeCell ref="A184:G184"/>
    <mergeCell ref="G31:G35"/>
    <mergeCell ref="A36:A40"/>
    <mergeCell ref="B36:B40"/>
    <mergeCell ref="G137:G141"/>
    <mergeCell ref="G11:G15"/>
    <mergeCell ref="G36:G40"/>
    <mergeCell ref="A31:A35"/>
    <mergeCell ref="B31:B35"/>
    <mergeCell ref="A21:A25"/>
    <mergeCell ref="B21:B25"/>
    <mergeCell ref="G21:G25"/>
    <mergeCell ref="A26:A30"/>
    <mergeCell ref="B26:B30"/>
    <mergeCell ref="G26:G30"/>
    <mergeCell ref="B174:B178"/>
    <mergeCell ref="A174:A178"/>
    <mergeCell ref="A16:A20"/>
    <mergeCell ref="B16:B20"/>
    <mergeCell ref="G16:G20"/>
    <mergeCell ref="A11:A15"/>
    <mergeCell ref="B11:B15"/>
    <mergeCell ref="A48:A52"/>
    <mergeCell ref="G142:G146"/>
    <mergeCell ref="A2:G2"/>
    <mergeCell ref="G147:G151"/>
    <mergeCell ref="G152:G156"/>
    <mergeCell ref="G159:G163"/>
    <mergeCell ref="G164:G168"/>
    <mergeCell ref="G169:G173"/>
    <mergeCell ref="G174:G178"/>
    <mergeCell ref="A6:A10"/>
    <mergeCell ref="B6:B10"/>
    <mergeCell ref="G6:G10"/>
    <mergeCell ref="A4:A5"/>
    <mergeCell ref="B4:B5"/>
    <mergeCell ref="C4:E4"/>
    <mergeCell ref="F4:F5"/>
    <mergeCell ref="G4:G5"/>
    <mergeCell ref="B41:B45"/>
    <mergeCell ref="G41:G45"/>
    <mergeCell ref="A41:A45"/>
    <mergeCell ref="G48:G52"/>
    <mergeCell ref="A53:A57"/>
    <mergeCell ref="B53:B57"/>
    <mergeCell ref="G53:G57"/>
    <mergeCell ref="G58:G62"/>
  </mergeCells>
  <pageMargins left="0.27" right="0.3" top="0.33" bottom="0.26" header="0.22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StarcevaSS</dc:creator>
  <cp:lastModifiedBy>StarcevaSS</cp:lastModifiedBy>
  <cp:lastPrinted>2021-11-18T13:48:10Z</cp:lastPrinted>
  <dcterms:created xsi:type="dcterms:W3CDTF">2021-07-06T11:37:08Z</dcterms:created>
  <dcterms:modified xsi:type="dcterms:W3CDTF">2021-11-18T13:48:13Z</dcterms:modified>
</cp:coreProperties>
</file>