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05" windowWidth="15120" windowHeight="7710"/>
  </bookViews>
  <sheets>
    <sheet name="Показатель 1" sheetId="2" r:id="rId1"/>
    <sheet name="Показатель 2" sheetId="4" r:id="rId2"/>
    <sheet name="Показатель 3" sheetId="3" r:id="rId3"/>
    <sheet name="Показатель 8" sheetId="12" r:id="rId4"/>
    <sheet name="Рейтинг ГАБС" sheetId="13" r:id="rId5"/>
  </sheets>
  <definedNames>
    <definedName name="_xlnm._FilterDatabase" localSheetId="0" hidden="1">'Показатель 1'!$A$8:$S$17</definedName>
    <definedName name="_xlnm._FilterDatabase" localSheetId="1" hidden="1">'Показатель 2'!$A$4:$H$13</definedName>
    <definedName name="_xlnm._FilterDatabase" localSheetId="2" hidden="1">'Показатель 3'!$A$5:$O$12</definedName>
    <definedName name="_xlnm._FilterDatabase" localSheetId="3" hidden="1">'Показатель 8'!$A$5:$M$12</definedName>
  </definedNames>
  <calcPr calcId="125725"/>
</workbook>
</file>

<file path=xl/calcChain.xml><?xml version="1.0" encoding="utf-8"?>
<calcChain xmlns="http://schemas.openxmlformats.org/spreadsheetml/2006/main">
  <c r="E11" i="13"/>
  <c r="E8"/>
  <c r="C8" s="1"/>
  <c r="C9"/>
  <c r="C7"/>
  <c r="C14" l="1"/>
  <c r="H13"/>
  <c r="H12"/>
  <c r="H11"/>
  <c r="H9"/>
  <c r="H8"/>
  <c r="H7"/>
  <c r="G13"/>
  <c r="G12"/>
  <c r="G11"/>
  <c r="G9"/>
  <c r="G8"/>
  <c r="G7"/>
  <c r="E13"/>
  <c r="E12"/>
  <c r="F12"/>
  <c r="F13"/>
  <c r="F11"/>
  <c r="F9"/>
  <c r="F8"/>
  <c r="F7"/>
  <c r="E7"/>
  <c r="E9"/>
  <c r="D10" i="2"/>
  <c r="O10"/>
  <c r="K12" i="12"/>
  <c r="K11"/>
  <c r="K10"/>
  <c r="F10"/>
  <c r="D10"/>
  <c r="D11"/>
  <c r="D12"/>
  <c r="D6"/>
  <c r="K7"/>
  <c r="K8"/>
  <c r="K6"/>
  <c r="H6"/>
  <c r="F6"/>
  <c r="F12"/>
  <c r="F11"/>
  <c r="J7"/>
  <c r="J8"/>
  <c r="J6"/>
  <c r="H7"/>
  <c r="H8"/>
  <c r="F7"/>
  <c r="F8"/>
  <c r="L10" i="3"/>
  <c r="J10"/>
  <c r="L12"/>
  <c r="L11"/>
  <c r="J12"/>
  <c r="J11"/>
  <c r="F12"/>
  <c r="M12" s="1"/>
  <c r="F11"/>
  <c r="F10"/>
  <c r="L8"/>
  <c r="L7"/>
  <c r="J8"/>
  <c r="J7"/>
  <c r="F8"/>
  <c r="M8" s="1"/>
  <c r="F7"/>
  <c r="F6"/>
  <c r="D11" i="4"/>
  <c r="D12"/>
  <c r="D10"/>
  <c r="G10" s="1"/>
  <c r="G12"/>
  <c r="F7"/>
  <c r="F8"/>
  <c r="F6"/>
  <c r="D7"/>
  <c r="G7" s="1"/>
  <c r="D8"/>
  <c r="D6"/>
  <c r="G11"/>
  <c r="D11" i="2"/>
  <c r="L15"/>
  <c r="L16"/>
  <c r="L14"/>
  <c r="J15"/>
  <c r="J16"/>
  <c r="J14"/>
  <c r="H15"/>
  <c r="H16"/>
  <c r="H14"/>
  <c r="F15"/>
  <c r="F16"/>
  <c r="F14"/>
  <c r="D15"/>
  <c r="D16"/>
  <c r="D14"/>
  <c r="H10"/>
  <c r="N11"/>
  <c r="N12"/>
  <c r="N10"/>
  <c r="L12"/>
  <c r="L11"/>
  <c r="L10"/>
  <c r="L6" i="3"/>
  <c r="J6"/>
  <c r="H6"/>
  <c r="D6"/>
  <c r="M6" s="1"/>
  <c r="O14" i="2" l="1"/>
  <c r="G6" i="4"/>
  <c r="G8"/>
  <c r="M10" i="3"/>
  <c r="M11"/>
  <c r="M7"/>
  <c r="O16" i="2"/>
  <c r="O15"/>
  <c r="J11"/>
  <c r="J12"/>
  <c r="J10"/>
  <c r="H11"/>
  <c r="H12"/>
  <c r="F11"/>
  <c r="O11" s="1"/>
  <c r="F12"/>
  <c r="F10"/>
  <c r="D12"/>
  <c r="O12" s="1"/>
</calcChain>
</file>

<file path=xl/sharedStrings.xml><?xml version="1.0" encoding="utf-8"?>
<sst xmlns="http://schemas.openxmlformats.org/spreadsheetml/2006/main" count="151" uniqueCount="50">
  <si>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</si>
  <si>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</si>
  <si>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</si>
  <si>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</si>
  <si>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</si>
  <si>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</si>
  <si>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</si>
  <si>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</si>
  <si>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</si>
  <si>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</si>
  <si>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 xml:space="preserve">1.5. Собдюдение требований к составлению кассовых планов выплат, установленных Порядком составления и ведения кассового плана местного бюджета, формирования предельных объемов финансирования 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</si>
  <si>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</si>
  <si>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 Группа</t>
  </si>
  <si>
    <t>2 Группа</t>
  </si>
  <si>
    <t>Администрация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</si>
  <si>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</si>
  <si>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</si>
  <si>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</si>
  <si>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</si>
  <si>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</si>
  <si>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</si>
  <si>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</si>
  <si>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</si>
  <si>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</si>
  <si>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</si>
  <si>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>8. Исполнение судебных актов</t>
  </si>
  <si>
    <t xml:space="preserve">8.1. Иски о возмещении ущерба (в денежном выражении)контроля 
</t>
  </si>
  <si>
    <t xml:space="preserve">8.2 Иски о возмещении ущерба (в количественном выражении)
</t>
  </si>
  <si>
    <t>8.3 Иски о взыскании задолженности (в денежном выражении)</t>
  </si>
  <si>
    <t>8.4 Иски о взыскании задолженности (в количественном выражении)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</si>
  <si>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</si>
  <si>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</si>
  <si>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 xml:space="preserve">осуществляемого главными администраторами средств местного бюджета ЗАТО Александровск, </t>
  </si>
  <si>
    <t>2. Исполнение бюджета по расходам</t>
  </si>
  <si>
    <t>Средний уровень качества                                  финансового менеджмента ,%</t>
  </si>
  <si>
    <t>1.6.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</si>
  <si>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>за 9 месяцев 2020 года</t>
  </si>
  <si>
    <t>2.1. Доля просроченной кредиторской
задолженности в расходах ГАБС</t>
  </si>
  <si>
    <t>2.2. 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</si>
  <si>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 xml:space="preserve">3.4.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</si>
  <si>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3.5. Качество правовой базы главного администратора доходов местного бюджета по администрированию доходов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</si>
  <si>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</si>
  <si>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</si>
  <si>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</si>
  <si>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</si>
  <si>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</si>
  <si>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за 9 месяцев 2020 года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</si>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</sst>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9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165" fontId="6" fillId="2" borderId="3" xfId="0" applyNumberFormat="1" applyFont="1" applyFill="1" applyBorder="1"/>
    <xf numFmtId="0" fontId="5" fillId="2" borderId="4" xfId="0" applyFont="1" applyFill="1" applyBorder="1" applyAlignment="1">
      <alignment horizontal="center" wrapText="1"/>
    </xf>
    <xf numFmtId="165" fontId="6" fillId="2" borderId="4" xfId="0" applyNumberFormat="1" applyFont="1" applyFill="1" applyBorder="1"/>
    <xf numFmtId="0" fontId="7" fillId="0" borderId="0" xfId="0" applyFont="1"/>
    <xf numFmtId="0" fontId="8" fillId="0" borderId="0" xfId="0" applyFont="1"/>
    <xf numFmtId="165" fontId="6" fillId="2" borderId="4" xfId="0" applyNumberFormat="1" applyFont="1" applyFill="1" applyBorder="1" applyAlignment="1">
      <alignment horizontal="right" vertical="center"/>
    </xf>
    <xf numFmtId="0" fontId="6" fillId="0" borderId="0" xfId="0" applyFont="1"/>
    <xf numFmtId="166" fontId="6" fillId="2" borderId="4" xfId="0" applyNumberFormat="1" applyFont="1" applyFill="1" applyBorder="1"/>
    <xf numFmtId="166" fontId="6" fillId="2" borderId="4" xfId="0" applyNumberFormat="1" applyFont="1" applyFill="1" applyBorder="1" applyAlignment="1">
      <alignment horizontal="right"/>
    </xf>
    <xf numFmtId="166" fontId="6" fillId="2" borderId="3" xfId="0" applyNumberFormat="1" applyFont="1" applyFill="1" applyBorder="1"/>
    <xf numFmtId="166" fontId="6" fillId="2" borderId="3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4" fillId="2" borderId="3" xfId="0" applyNumberFormat="1" applyFont="1" applyFill="1" applyBorder="1"/>
    <xf numFmtId="165" fontId="0" fillId="0" borderId="0" xfId="0" applyNumberFormat="1"/>
    <xf numFmtId="165" fontId="6" fillId="0" borderId="0" xfId="0" applyNumberFormat="1" applyFont="1"/>
    <xf numFmtId="0" fontId="0" fillId="0" borderId="0" xfId="0" applyFont="1"/>
    <xf numFmtId="4" fontId="6" fillId="2" borderId="4" xfId="0" applyNumberFormat="1" applyFont="1" applyFill="1" applyBorder="1" applyAlignment="1">
      <alignment horizontal="right"/>
    </xf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2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0" fillId="0" borderId="0" xfId="0" applyNumberFormat="1"/>
    <xf numFmtId="165" fontId="4" fillId="2" borderId="3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2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3" xfId="0" applyNumberFormat="1" applyFont="1" applyFill="1" applyBorder="1" applyAlignment="1">
      <alignment horizontal="right"/>
    </xf>
    <xf numFmtId="166" fontId="6" fillId="2" borderId="1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2" fontId="6" fillId="2" borderId="13" xfId="0" applyNumberFormat="1" applyFont="1" applyFill="1" applyBorder="1"/>
    <xf numFmtId="165" fontId="6" fillId="2" borderId="13" xfId="0" applyNumberFormat="1" applyFont="1" applyFill="1" applyBorder="1"/>
    <xf numFmtId="165" fontId="6" fillId="2" borderId="1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right"/>
    </xf>
    <xf numFmtId="166" fontId="6" fillId="2" borderId="12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165" fontId="21" fillId="8" borderId="3" xfId="0" applyNumberFormat="1" applyFont="1" applyFill="1" applyBorder="1" applyAlignment="1">
      <alignment horizontal="center" vertical="center" wrapText="1"/>
    </xf>
    <xf numFmtId="1" fontId="22" fillId="7" borderId="3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22" fillId="9" borderId="4" xfId="0" applyNumberFormat="1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>
      <alignment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vertical="center"/>
    </xf>
    <xf numFmtId="0" fontId="22" fillId="8" borderId="16" xfId="0" applyFont="1" applyFill="1" applyBorder="1" applyAlignment="1">
      <alignment horizontal="center" vertical="center" wrapText="1"/>
    </xf>
    <xf numFmtId="165" fontId="4" fillId="6" borderId="18" xfId="0" applyNumberFormat="1" applyFont="1" applyFill="1" applyBorder="1" applyAlignment="1">
      <alignment horizontal="center" vertical="center"/>
    </xf>
    <xf numFmtId="165" fontId="4" fillId="6" borderId="18" xfId="0" applyNumberFormat="1" applyFont="1" applyFill="1" applyBorder="1" applyAlignment="1">
      <alignment vertical="center"/>
    </xf>
    <xf numFmtId="165" fontId="4" fillId="6" borderId="19" xfId="0" applyNumberFormat="1" applyFont="1" applyFill="1" applyBorder="1" applyAlignment="1">
      <alignment vertical="center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6" fillId="3" borderId="9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6" fillId="3" borderId="7" xfId="0" applyNumberFormat="1" applyFont="1" applyFill="1" applyBorder="1" applyAlignment="1">
      <alignment horizontal="center"/>
    </xf>
    <xf numFmtId="0" fontId="17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" fontId="18" fillId="5" borderId="7" xfId="0" applyNumberFormat="1" applyFont="1" applyFill="1" applyBorder="1" applyAlignment="1">
      <alignment horizontal="center" vertical="center" wrapText="1"/>
    </xf>
    <xf numFmtId="1" fontId="18" fillId="5" borderId="9" xfId="0" applyNumberFormat="1" applyFont="1" applyFill="1" applyBorder="1" applyAlignment="1">
      <alignment horizontal="center" vertical="center" wrapText="1"/>
    </xf>
    <xf numFmtId="1" fontId="18" fillId="5" borderId="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5050"/>
      <color rgb="FF9999FF"/>
      <color rgb="FF492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A4" zoomScaleNormal="100" workbookViewId="0">
      <selection activeCell="Q7" sqref="Q7"/>
    </sheetView>
  </sheetViews>
  <sheetFormatPr defaultRowHeight="15"/>
  <cols>
    <col min="1" max="1" width="9.7109375" customWidth="1"/>
    <col min="2" max="2" width="47.140625" customWidth="1"/>
    <col min="3" max="3" width="11.140625" customWidth="1"/>
    <col min="4" max="4" width="11.5703125" customWidth="1"/>
    <col min="5" max="5" width="10.5703125" customWidth="1"/>
    <col min="6" max="6" width="11" customWidth="1"/>
    <col min="7" max="7" width="10.140625" customWidth="1"/>
    <col min="8" max="8" width="11.5703125" customWidth="1"/>
    <col min="9" max="9" width="10.28515625" customWidth="1"/>
    <col min="10" max="10" width="12.28515625" customWidth="1"/>
    <col min="11" max="11" width="10" customWidth="1"/>
    <col min="12" max="12" width="10.28515625" customWidth="1"/>
    <col min="13" max="13" width="10.42578125" customWidth="1"/>
    <col min="14" max="14" width="11.28515625" customWidth="1"/>
    <col min="15" max="15" width="13.28515625" customWidth="1"/>
    <col min="16" max="17" width="11.5703125" customWidth="1"/>
    <col min="18" max="18" width="7.7109375" customWidth="1"/>
    <col min="19" max="19" width="16.28515625" customWidth="1"/>
  </cols>
  <sheetData>
    <row r="1" spans="1:19" ht="25.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" ht="23.2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9" ht="18.7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9" ht="18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9" ht="24" customHeight="1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9" ht="18" customHeight="1"/>
    <row r="7" spans="1:19" ht="192.75" customHeight="1">
      <c r="A7" s="70" t="s">
        <v>0</v>
      </c>
      <c r="B7" s="71" t="s">
        <v>1</v>
      </c>
      <c r="C7" s="59" t="s">
        <v>7</v>
      </c>
      <c r="D7" s="60"/>
      <c r="E7" s="59" t="s">
        <v>8</v>
      </c>
      <c r="F7" s="60"/>
      <c r="G7" s="59" t="s">
        <v>9</v>
      </c>
      <c r="H7" s="60"/>
      <c r="I7" s="68" t="s">
        <v>11</v>
      </c>
      <c r="J7" s="69"/>
      <c r="K7" s="59" t="s">
        <v>10</v>
      </c>
      <c r="L7" s="60"/>
      <c r="M7" s="66" t="s">
        <v>35</v>
      </c>
      <c r="N7" s="67"/>
      <c r="O7" s="64" t="s">
        <v>22</v>
      </c>
    </row>
    <row r="8" spans="1:19" ht="53.25" customHeight="1">
      <c r="A8" s="70"/>
      <c r="B8" s="71"/>
      <c r="C8" s="30" t="s">
        <v>21</v>
      </c>
      <c r="D8" s="31" t="s">
        <v>20</v>
      </c>
      <c r="E8" s="30" t="s">
        <v>21</v>
      </c>
      <c r="F8" s="31" t="s">
        <v>20</v>
      </c>
      <c r="G8" s="30" t="s">
        <v>21</v>
      </c>
      <c r="H8" s="31" t="s">
        <v>20</v>
      </c>
      <c r="I8" s="30" t="s">
        <v>21</v>
      </c>
      <c r="J8" s="31" t="s">
        <v>20</v>
      </c>
      <c r="K8" s="30" t="s">
        <v>21</v>
      </c>
      <c r="L8" s="31" t="s">
        <v>20</v>
      </c>
      <c r="M8" s="30" t="s">
        <v>21</v>
      </c>
      <c r="N8" s="31" t="s">
        <v>20</v>
      </c>
      <c r="O8" s="64"/>
    </row>
    <row r="9" spans="1:19" s="19" customFormat="1" ht="30.75" customHeight="1">
      <c r="A9" s="28" t="s">
        <v>6</v>
      </c>
      <c r="B9" s="29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R9"/>
    </row>
    <row r="10" spans="1:19" ht="34.5" customHeight="1">
      <c r="A10" s="3">
        <v>914</v>
      </c>
      <c r="B10" s="34" t="s">
        <v>14</v>
      </c>
      <c r="C10" s="21">
        <v>0.95</v>
      </c>
      <c r="D10" s="4">
        <f>C10*25</f>
        <v>23.75</v>
      </c>
      <c r="E10" s="4">
        <v>0</v>
      </c>
      <c r="F10" s="4">
        <f>E10*15</f>
        <v>0</v>
      </c>
      <c r="G10" s="21">
        <v>0.44</v>
      </c>
      <c r="H10" s="4">
        <f>G10*15</f>
        <v>6.6</v>
      </c>
      <c r="I10" s="21">
        <v>1</v>
      </c>
      <c r="J10" s="4">
        <f>I10*15</f>
        <v>15</v>
      </c>
      <c r="K10" s="21">
        <v>0</v>
      </c>
      <c r="L10" s="4">
        <f>K10*15</f>
        <v>0</v>
      </c>
      <c r="M10" s="4">
        <v>0.5</v>
      </c>
      <c r="N10" s="4">
        <f>M10*15</f>
        <v>7.5</v>
      </c>
      <c r="O10" s="27">
        <f>D10+F10+H10+J10+L10++N10</f>
        <v>52.85</v>
      </c>
      <c r="P10" s="17"/>
      <c r="Q10" s="17"/>
      <c r="R10" s="17"/>
      <c r="S10" s="17"/>
    </row>
    <row r="11" spans="1:19" ht="34.5" customHeight="1">
      <c r="A11" s="5">
        <v>918</v>
      </c>
      <c r="B11" s="34" t="s">
        <v>16</v>
      </c>
      <c r="C11" s="22">
        <v>0.98</v>
      </c>
      <c r="D11" s="6">
        <f>C11*25</f>
        <v>24.5</v>
      </c>
      <c r="E11" s="6">
        <v>0</v>
      </c>
      <c r="F11" s="4">
        <f t="shared" ref="F11:F12" si="0">E11*15</f>
        <v>0</v>
      </c>
      <c r="G11" s="22">
        <v>0.89</v>
      </c>
      <c r="H11" s="6">
        <f t="shared" ref="H11:H12" si="1">G11*15</f>
        <v>13.35</v>
      </c>
      <c r="I11" s="22">
        <v>1</v>
      </c>
      <c r="J11" s="4">
        <f t="shared" ref="J11:J12" si="2">I11*15</f>
        <v>15</v>
      </c>
      <c r="K11" s="22">
        <v>0.5</v>
      </c>
      <c r="L11" s="4">
        <f t="shared" ref="L11" si="3">K11*15</f>
        <v>7.5</v>
      </c>
      <c r="M11" s="4">
        <v>0.5</v>
      </c>
      <c r="N11" s="4">
        <f t="shared" ref="N11:N12" si="4">M11*15</f>
        <v>7.5</v>
      </c>
      <c r="O11" s="27">
        <f t="shared" ref="O11:O12" si="5">D11+F11+H11+J11+L11++N11</f>
        <v>67.849999999999994</v>
      </c>
      <c r="P11" s="17"/>
      <c r="Q11" s="17"/>
      <c r="R11" s="17"/>
      <c r="S11" s="17"/>
    </row>
    <row r="12" spans="1:19" ht="34.5" customHeight="1">
      <c r="A12" s="5">
        <v>919</v>
      </c>
      <c r="B12" s="34" t="s">
        <v>17</v>
      </c>
      <c r="C12" s="22">
        <v>1</v>
      </c>
      <c r="D12" s="6">
        <f>C12*25</f>
        <v>25</v>
      </c>
      <c r="E12" s="6">
        <v>0</v>
      </c>
      <c r="F12" s="4">
        <f t="shared" si="0"/>
        <v>0</v>
      </c>
      <c r="G12" s="22">
        <v>1</v>
      </c>
      <c r="H12" s="6">
        <f t="shared" si="1"/>
        <v>15</v>
      </c>
      <c r="I12" s="22">
        <v>1</v>
      </c>
      <c r="J12" s="4">
        <f t="shared" si="2"/>
        <v>15</v>
      </c>
      <c r="K12" s="22">
        <v>0.25</v>
      </c>
      <c r="L12" s="4">
        <f>K12*15</f>
        <v>3.75</v>
      </c>
      <c r="M12" s="4">
        <v>1</v>
      </c>
      <c r="N12" s="4">
        <f t="shared" si="4"/>
        <v>15</v>
      </c>
      <c r="O12" s="27">
        <f t="shared" si="5"/>
        <v>73.75</v>
      </c>
      <c r="P12" s="17"/>
      <c r="Q12" s="17"/>
      <c r="R12" s="17"/>
      <c r="S12" s="17"/>
    </row>
    <row r="13" spans="1:19" s="19" customFormat="1" ht="30.75" customHeight="1">
      <c r="A13" s="28" t="s">
        <v>6</v>
      </c>
      <c r="B13" s="29" t="s">
        <v>13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R13"/>
    </row>
    <row r="14" spans="1:19" ht="30" customHeight="1">
      <c r="A14" s="5">
        <v>913</v>
      </c>
      <c r="B14" s="34" t="s">
        <v>18</v>
      </c>
      <c r="C14" s="22">
        <v>1</v>
      </c>
      <c r="D14" s="6">
        <f>C14*(25+(25/85*15))</f>
        <v>29.411764705882355</v>
      </c>
      <c r="E14" s="6">
        <v>0</v>
      </c>
      <c r="F14" s="4">
        <f>E14*(15+(15/85*15))</f>
        <v>0</v>
      </c>
      <c r="G14" s="22">
        <v>1</v>
      </c>
      <c r="H14" s="4">
        <f>G14*(15+(15/85*15))</f>
        <v>17.647058823529413</v>
      </c>
      <c r="I14" s="22">
        <v>1</v>
      </c>
      <c r="J14" s="4">
        <f>I14*(15+(15/85*15))</f>
        <v>17.647058823529413</v>
      </c>
      <c r="K14" s="22">
        <v>1</v>
      </c>
      <c r="L14" s="4">
        <f>K14*(15+(15/85*15))</f>
        <v>17.647058823529413</v>
      </c>
      <c r="M14" s="23" t="s">
        <v>2</v>
      </c>
      <c r="N14" s="6"/>
      <c r="O14" s="27">
        <f t="shared" ref="O14:O16" si="6">D14+F14+H14+J14+L14++N14</f>
        <v>82.352941176470608</v>
      </c>
      <c r="P14" s="17"/>
      <c r="Q14" s="17"/>
      <c r="R14" s="17"/>
      <c r="S14" s="17"/>
    </row>
    <row r="15" spans="1:19" ht="34.5" customHeight="1">
      <c r="A15" s="5">
        <v>916</v>
      </c>
      <c r="B15" s="34" t="s">
        <v>15</v>
      </c>
      <c r="C15" s="22">
        <v>0.98</v>
      </c>
      <c r="D15" s="6">
        <f t="shared" ref="D15:D16" si="7">C15*(25+(25/85*15))</f>
        <v>28.823529411764707</v>
      </c>
      <c r="E15" s="6">
        <v>1</v>
      </c>
      <c r="F15" s="4">
        <f t="shared" ref="F15:F16" si="8">E15*(15+(15/85*15))</f>
        <v>17.647058823529413</v>
      </c>
      <c r="G15" s="22">
        <v>1</v>
      </c>
      <c r="H15" s="4">
        <f t="shared" ref="H15:H16" si="9">G15*(15+(15/85*15))</f>
        <v>17.647058823529413</v>
      </c>
      <c r="I15" s="22">
        <v>1</v>
      </c>
      <c r="J15" s="4">
        <f t="shared" ref="J15:J16" si="10">I15*(15+(15/85*15))</f>
        <v>17.647058823529413</v>
      </c>
      <c r="K15" s="22">
        <v>0.5</v>
      </c>
      <c r="L15" s="4">
        <f t="shared" ref="L15:L16" si="11">K15*(15+(15/85*15))</f>
        <v>8.8235294117647065</v>
      </c>
      <c r="M15" s="23" t="s">
        <v>2</v>
      </c>
      <c r="N15" s="9"/>
      <c r="O15" s="27">
        <f t="shared" si="6"/>
        <v>90.588235294117666</v>
      </c>
      <c r="P15" s="17"/>
      <c r="Q15" s="17"/>
      <c r="R15" s="17"/>
      <c r="S15" s="17"/>
    </row>
    <row r="16" spans="1:19" ht="31.5" customHeight="1">
      <c r="A16" s="5">
        <v>924</v>
      </c>
      <c r="B16" s="34" t="s">
        <v>19</v>
      </c>
      <c r="C16" s="22">
        <v>1</v>
      </c>
      <c r="D16" s="6">
        <f t="shared" si="7"/>
        <v>29.411764705882355</v>
      </c>
      <c r="E16" s="6">
        <v>1</v>
      </c>
      <c r="F16" s="4">
        <f t="shared" si="8"/>
        <v>17.647058823529413</v>
      </c>
      <c r="G16" s="22">
        <v>1</v>
      </c>
      <c r="H16" s="4">
        <f t="shared" si="9"/>
        <v>17.647058823529413</v>
      </c>
      <c r="I16" s="22">
        <v>1</v>
      </c>
      <c r="J16" s="4">
        <f t="shared" si="10"/>
        <v>17.647058823529413</v>
      </c>
      <c r="K16" s="22">
        <v>1</v>
      </c>
      <c r="L16" s="4">
        <f t="shared" si="11"/>
        <v>17.647058823529413</v>
      </c>
      <c r="M16" s="23" t="s">
        <v>2</v>
      </c>
      <c r="N16" s="6"/>
      <c r="O16" s="27">
        <f t="shared" si="6"/>
        <v>100.00000000000003</v>
      </c>
      <c r="P16" s="17"/>
      <c r="Q16" s="17"/>
      <c r="R16" s="17"/>
      <c r="S16" s="17"/>
    </row>
    <row r="17" spans="15:19">
      <c r="O17" s="17"/>
      <c r="P17" s="17"/>
      <c r="Q17" s="17"/>
      <c r="S17" s="17"/>
    </row>
    <row r="18" spans="15:19">
      <c r="O18" s="26"/>
    </row>
    <row r="19" spans="15:19">
      <c r="O19" s="26"/>
    </row>
  </sheetData>
  <mergeCells count="15">
    <mergeCell ref="A1:O1"/>
    <mergeCell ref="A2:O2"/>
    <mergeCell ref="E7:F7"/>
    <mergeCell ref="A3:O3"/>
    <mergeCell ref="C13:O13"/>
    <mergeCell ref="C9:O9"/>
    <mergeCell ref="O7:O8"/>
    <mergeCell ref="A5:N5"/>
    <mergeCell ref="K7:L7"/>
    <mergeCell ref="M7:N7"/>
    <mergeCell ref="C7:D7"/>
    <mergeCell ref="G7:H7"/>
    <mergeCell ref="I7:J7"/>
    <mergeCell ref="A7:A8"/>
    <mergeCell ref="B7:B8"/>
  </mergeCells>
  <pageMargins left="0.51181102362204722" right="0.15748031496062992" top="0.31496062992125984" bottom="0.23622047244094491" header="0.31496062992125984" footer="0.31496062992125984"/>
  <pageSetup paperSize="9" scale="7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opLeftCell="B1" zoomScaleNormal="100" workbookViewId="0">
      <selection activeCell="J3" sqref="J3"/>
    </sheetView>
  </sheetViews>
  <sheetFormatPr defaultColWidth="8.85546875" defaultRowHeight="15"/>
  <cols>
    <col min="1" max="1" width="8.140625" style="10" customWidth="1"/>
    <col min="2" max="2" width="45" style="10" customWidth="1"/>
    <col min="3" max="3" width="10.85546875" style="10" customWidth="1"/>
    <col min="4" max="4" width="9.7109375" style="10" customWidth="1"/>
    <col min="5" max="5" width="10.5703125" style="10" customWidth="1"/>
    <col min="6" max="6" width="9.7109375" style="10" customWidth="1"/>
    <col min="7" max="7" width="10.85546875" style="10" customWidth="1"/>
    <col min="8" max="16384" width="8.85546875" style="10"/>
  </cols>
  <sheetData>
    <row r="1" spans="1:9" ht="27.75" customHeight="1">
      <c r="A1" s="72" t="s">
        <v>33</v>
      </c>
      <c r="B1" s="72"/>
      <c r="C1" s="72"/>
      <c r="D1" s="72"/>
      <c r="E1" s="72"/>
      <c r="F1" s="72"/>
      <c r="G1" s="72"/>
    </row>
    <row r="3" spans="1:9" ht="130.5" customHeight="1">
      <c r="A3" s="70" t="s">
        <v>0</v>
      </c>
      <c r="B3" s="71" t="s">
        <v>1</v>
      </c>
      <c r="C3" s="59" t="s">
        <v>37</v>
      </c>
      <c r="D3" s="75"/>
      <c r="E3" s="59" t="s">
        <v>38</v>
      </c>
      <c r="F3" s="75"/>
      <c r="G3" s="64" t="s">
        <v>22</v>
      </c>
    </row>
    <row r="4" spans="1:9" ht="39.75" customHeight="1">
      <c r="A4" s="70"/>
      <c r="B4" s="71"/>
      <c r="C4" s="30" t="s">
        <v>21</v>
      </c>
      <c r="D4" s="31" t="s">
        <v>20</v>
      </c>
      <c r="E4" s="30" t="s">
        <v>21</v>
      </c>
      <c r="F4" s="31" t="s">
        <v>20</v>
      </c>
      <c r="G4" s="64"/>
    </row>
    <row r="5" spans="1:9" ht="28.5" customHeight="1">
      <c r="A5" s="28" t="s">
        <v>6</v>
      </c>
      <c r="B5" s="29" t="s">
        <v>12</v>
      </c>
      <c r="C5" s="62"/>
      <c r="D5" s="62"/>
      <c r="E5" s="62"/>
      <c r="F5" s="62"/>
      <c r="G5" s="63"/>
    </row>
    <row r="6" spans="1:9" ht="30.75" customHeight="1">
      <c r="A6" s="3">
        <v>914</v>
      </c>
      <c r="B6" s="34" t="s">
        <v>14</v>
      </c>
      <c r="C6" s="24">
        <v>1</v>
      </c>
      <c r="D6" s="13">
        <f>C6*50</f>
        <v>50</v>
      </c>
      <c r="E6" s="24">
        <v>1</v>
      </c>
      <c r="F6" s="13">
        <f>E6*50</f>
        <v>50</v>
      </c>
      <c r="G6" s="16">
        <f>D6+F6</f>
        <v>100</v>
      </c>
      <c r="H6"/>
      <c r="I6" s="18"/>
    </row>
    <row r="7" spans="1:9" ht="30.75" customHeight="1">
      <c r="A7" s="5">
        <v>918</v>
      </c>
      <c r="B7" s="34" t="s">
        <v>16</v>
      </c>
      <c r="C7" s="20">
        <v>1</v>
      </c>
      <c r="D7" s="13">
        <f t="shared" ref="D7:D8" si="0">C7*50</f>
        <v>50</v>
      </c>
      <c r="E7" s="20">
        <v>1</v>
      </c>
      <c r="F7" s="13">
        <f t="shared" ref="F7:F8" si="1">E7*50</f>
        <v>50</v>
      </c>
      <c r="G7" s="16">
        <f t="shared" ref="G7:G12" si="2">D7+F7</f>
        <v>100</v>
      </c>
      <c r="H7"/>
      <c r="I7" s="18"/>
    </row>
    <row r="8" spans="1:9" ht="30.75" customHeight="1">
      <c r="A8" s="5">
        <v>919</v>
      </c>
      <c r="B8" s="34" t="s">
        <v>17</v>
      </c>
      <c r="C8" s="32">
        <v>1</v>
      </c>
      <c r="D8" s="13">
        <f t="shared" si="0"/>
        <v>50</v>
      </c>
      <c r="E8" s="32">
        <v>1</v>
      </c>
      <c r="F8" s="13">
        <f t="shared" si="1"/>
        <v>50</v>
      </c>
      <c r="G8" s="16">
        <f t="shared" si="2"/>
        <v>100</v>
      </c>
      <c r="H8"/>
      <c r="I8" s="18"/>
    </row>
    <row r="9" spans="1:9" ht="30.75" customHeight="1">
      <c r="A9" s="28" t="s">
        <v>6</v>
      </c>
      <c r="B9" s="29" t="s">
        <v>13</v>
      </c>
      <c r="C9" s="73"/>
      <c r="D9" s="73"/>
      <c r="E9" s="73"/>
      <c r="F9" s="73"/>
      <c r="G9" s="74"/>
      <c r="H9"/>
      <c r="I9" s="18"/>
    </row>
    <row r="10" spans="1:9" ht="30.75" customHeight="1">
      <c r="A10" s="5">
        <v>913</v>
      </c>
      <c r="B10" s="34" t="s">
        <v>18</v>
      </c>
      <c r="C10" s="24">
        <v>1</v>
      </c>
      <c r="D10" s="13">
        <f>C10*(50+50/50*50)</f>
        <v>100</v>
      </c>
      <c r="E10" s="24" t="s">
        <v>2</v>
      </c>
      <c r="F10" s="13"/>
      <c r="G10" s="16">
        <f t="shared" si="2"/>
        <v>100</v>
      </c>
      <c r="H10"/>
      <c r="I10" s="18"/>
    </row>
    <row r="11" spans="1:9" ht="30.75" customHeight="1">
      <c r="A11" s="5">
        <v>916</v>
      </c>
      <c r="B11" s="34" t="s">
        <v>15</v>
      </c>
      <c r="C11" s="20">
        <v>1</v>
      </c>
      <c r="D11" s="13">
        <f t="shared" ref="D11:D12" si="3">C11*(50+50/50*50)</f>
        <v>100</v>
      </c>
      <c r="E11" s="20" t="s">
        <v>2</v>
      </c>
      <c r="F11" s="11"/>
      <c r="G11" s="16">
        <f t="shared" si="2"/>
        <v>100</v>
      </c>
      <c r="H11"/>
      <c r="I11" s="18"/>
    </row>
    <row r="12" spans="1:9" ht="30.75" customHeight="1">
      <c r="A12" s="5">
        <v>924</v>
      </c>
      <c r="B12" s="34" t="s">
        <v>19</v>
      </c>
      <c r="C12" s="20">
        <v>1</v>
      </c>
      <c r="D12" s="13">
        <f t="shared" si="3"/>
        <v>100</v>
      </c>
      <c r="E12" s="20" t="s">
        <v>2</v>
      </c>
      <c r="F12" s="11"/>
      <c r="G12" s="16">
        <f t="shared" si="2"/>
        <v>100</v>
      </c>
      <c r="H12"/>
      <c r="I12" s="18"/>
    </row>
    <row r="13" spans="1:9">
      <c r="G13" s="17"/>
      <c r="I13" s="18"/>
    </row>
  </sheetData>
  <mergeCells count="8">
    <mergeCell ref="A1:G1"/>
    <mergeCell ref="C5:G5"/>
    <mergeCell ref="C9:G9"/>
    <mergeCell ref="G3:G4"/>
    <mergeCell ref="A3:A4"/>
    <mergeCell ref="B3:B4"/>
    <mergeCell ref="C3:D3"/>
    <mergeCell ref="E3:F3"/>
  </mergeCells>
  <pageMargins left="0.70866141732283472" right="0.39370078740157483" top="0.39370078740157483" bottom="0.15748031496062992" header="0.15748031496062992" footer="0.15748031496062992"/>
  <pageSetup paperSize="9" scale="8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Normal="100" workbookViewId="0">
      <selection activeCell="M11" sqref="M11"/>
    </sheetView>
  </sheetViews>
  <sheetFormatPr defaultColWidth="8.85546875" defaultRowHeight="15"/>
  <cols>
    <col min="1" max="1" width="8.85546875" style="10"/>
    <col min="2" max="2" width="41.85546875" style="10" customWidth="1"/>
    <col min="3" max="3" width="12.140625" style="10" customWidth="1"/>
    <col min="4" max="4" width="10.5703125" style="10" customWidth="1"/>
    <col min="5" max="5" width="11.85546875" style="10" customWidth="1"/>
    <col min="6" max="6" width="10.28515625" style="10" customWidth="1"/>
    <col min="7" max="7" width="11" style="10" customWidth="1"/>
    <col min="8" max="8" width="10.7109375" style="10" customWidth="1"/>
    <col min="9" max="9" width="11" style="10" customWidth="1"/>
    <col min="10" max="10" width="12.7109375" style="10" customWidth="1"/>
    <col min="11" max="11" width="11.140625" style="10" customWidth="1"/>
    <col min="12" max="12" width="10.28515625" style="10" customWidth="1"/>
    <col min="13" max="13" width="11.7109375" style="10" bestFit="1" customWidth="1"/>
    <col min="14" max="16384" width="8.85546875" style="10"/>
  </cols>
  <sheetData>
    <row r="1" spans="1:17" ht="36" customHeight="1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3" spans="1:17" ht="197.25" customHeight="1">
      <c r="A3" s="80" t="s">
        <v>0</v>
      </c>
      <c r="B3" s="71" t="s">
        <v>1</v>
      </c>
      <c r="C3" s="59" t="s">
        <v>23</v>
      </c>
      <c r="D3" s="60"/>
      <c r="E3" s="59" t="s">
        <v>4</v>
      </c>
      <c r="F3" s="60"/>
      <c r="G3" s="66" t="s">
        <v>24</v>
      </c>
      <c r="H3" s="67"/>
      <c r="I3" s="66" t="s">
        <v>39</v>
      </c>
      <c r="J3" s="67"/>
      <c r="K3" s="66" t="s">
        <v>40</v>
      </c>
      <c r="L3" s="67"/>
      <c r="M3" s="78" t="s">
        <v>22</v>
      </c>
    </row>
    <row r="4" spans="1:17" ht="37.5" customHeight="1">
      <c r="A4" s="81"/>
      <c r="B4" s="71"/>
      <c r="C4" s="30" t="s">
        <v>21</v>
      </c>
      <c r="D4" s="31" t="s">
        <v>20</v>
      </c>
      <c r="E4" s="30" t="s">
        <v>21</v>
      </c>
      <c r="F4" s="31" t="s">
        <v>20</v>
      </c>
      <c r="G4" s="30" t="s">
        <v>21</v>
      </c>
      <c r="H4" s="31" t="s">
        <v>20</v>
      </c>
      <c r="I4" s="30" t="s">
        <v>21</v>
      </c>
      <c r="J4" s="31" t="s">
        <v>20</v>
      </c>
      <c r="K4" s="30" t="s">
        <v>21</v>
      </c>
      <c r="L4" s="31" t="s">
        <v>20</v>
      </c>
      <c r="M4" s="79"/>
    </row>
    <row r="5" spans="1:17" ht="33.75" customHeight="1">
      <c r="A5" s="28" t="s">
        <v>6</v>
      </c>
      <c r="B5" s="29" t="s">
        <v>12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7" ht="33" customHeight="1">
      <c r="A6" s="3">
        <v>914</v>
      </c>
      <c r="B6" s="34" t="s">
        <v>14</v>
      </c>
      <c r="C6" s="24">
        <v>0</v>
      </c>
      <c r="D6" s="14">
        <f>C6*25</f>
        <v>0</v>
      </c>
      <c r="E6" s="24">
        <v>0</v>
      </c>
      <c r="F6" s="14">
        <f>E6*25</f>
        <v>0</v>
      </c>
      <c r="G6" s="24">
        <v>0</v>
      </c>
      <c r="H6" s="14">
        <f>G6*20</f>
        <v>0</v>
      </c>
      <c r="I6" s="24">
        <v>0</v>
      </c>
      <c r="J6" s="14">
        <f>I6*15</f>
        <v>0</v>
      </c>
      <c r="K6" s="14">
        <v>1</v>
      </c>
      <c r="L6" s="14">
        <f>K6*10</f>
        <v>10</v>
      </c>
      <c r="M6" s="16">
        <f>D6+F6+H6+J6+L6</f>
        <v>10</v>
      </c>
      <c r="N6" s="18"/>
      <c r="O6" s="18"/>
      <c r="Q6" s="18"/>
    </row>
    <row r="7" spans="1:17" ht="33" customHeight="1">
      <c r="A7" s="5">
        <v>918</v>
      </c>
      <c r="B7" s="34" t="s">
        <v>16</v>
      </c>
      <c r="C7" s="24" t="s">
        <v>2</v>
      </c>
      <c r="D7" s="12"/>
      <c r="E7" s="20">
        <v>1</v>
      </c>
      <c r="F7" s="12">
        <f>E7*(25+(25/50*50))</f>
        <v>50</v>
      </c>
      <c r="G7" s="24" t="s">
        <v>2</v>
      </c>
      <c r="H7" s="14"/>
      <c r="I7" s="24">
        <v>1</v>
      </c>
      <c r="J7" s="12">
        <f>I7*(15+(15/50*50))</f>
        <v>30</v>
      </c>
      <c r="K7" s="14">
        <v>1</v>
      </c>
      <c r="L7" s="12">
        <f>K7*(10+(10/50*50))</f>
        <v>20</v>
      </c>
      <c r="M7" s="16">
        <f t="shared" ref="M7:M12" si="0">D7+F7+H7+J7+L7</f>
        <v>100</v>
      </c>
      <c r="N7" s="18"/>
      <c r="O7" s="18"/>
      <c r="Q7" s="18"/>
    </row>
    <row r="8" spans="1:17" ht="33" customHeight="1">
      <c r="A8" s="5">
        <v>919</v>
      </c>
      <c r="B8" s="34" t="s">
        <v>17</v>
      </c>
      <c r="C8" s="42" t="s">
        <v>2</v>
      </c>
      <c r="D8" s="33"/>
      <c r="E8" s="32">
        <v>1</v>
      </c>
      <c r="F8" s="12">
        <f>E8*(25+(25/50*50))</f>
        <v>50</v>
      </c>
      <c r="G8" s="42" t="s">
        <v>2</v>
      </c>
      <c r="H8" s="41"/>
      <c r="I8" s="42">
        <v>0</v>
      </c>
      <c r="J8" s="12">
        <f>I8*(15+(15/50*50))</f>
        <v>0</v>
      </c>
      <c r="K8" s="41">
        <v>1</v>
      </c>
      <c r="L8" s="12">
        <f>K8*(10+(10/50*50))</f>
        <v>20</v>
      </c>
      <c r="M8" s="16">
        <f t="shared" si="0"/>
        <v>70</v>
      </c>
      <c r="N8" s="18"/>
      <c r="O8" s="18"/>
      <c r="Q8" s="18"/>
    </row>
    <row r="9" spans="1:17" ht="30.75" customHeight="1">
      <c r="A9" s="28" t="s">
        <v>6</v>
      </c>
      <c r="B9" s="29" t="s">
        <v>13</v>
      </c>
      <c r="C9" s="77"/>
      <c r="D9" s="73"/>
      <c r="E9" s="73"/>
      <c r="F9" s="73"/>
      <c r="G9" s="73"/>
      <c r="H9" s="73"/>
      <c r="I9" s="73"/>
      <c r="J9" s="73"/>
      <c r="K9" s="73"/>
      <c r="L9" s="73"/>
      <c r="M9" s="74"/>
      <c r="N9" s="18"/>
      <c r="O9" s="18"/>
      <c r="Q9" s="18"/>
    </row>
    <row r="10" spans="1:17" ht="26.25" customHeight="1">
      <c r="A10" s="5">
        <v>913</v>
      </c>
      <c r="B10" s="34" t="s">
        <v>18</v>
      </c>
      <c r="C10" s="24" t="s">
        <v>2</v>
      </c>
      <c r="D10" s="14"/>
      <c r="E10" s="24">
        <v>1</v>
      </c>
      <c r="F10" s="12">
        <f t="shared" ref="F10:F12" si="1">E10*(25+(25/50*50))</f>
        <v>50</v>
      </c>
      <c r="G10" s="24" t="s">
        <v>2</v>
      </c>
      <c r="H10" s="14"/>
      <c r="I10" s="24">
        <v>1</v>
      </c>
      <c r="J10" s="12">
        <f t="shared" ref="J10:J12" si="2">I10*(15+(15/50*50))</f>
        <v>30</v>
      </c>
      <c r="K10" s="14">
        <v>1</v>
      </c>
      <c r="L10" s="12">
        <f t="shared" ref="L10:L12" si="3">K10*(10+(10/50*50))</f>
        <v>20</v>
      </c>
      <c r="M10" s="16">
        <f t="shared" si="0"/>
        <v>100</v>
      </c>
      <c r="N10" s="18"/>
      <c r="O10" s="18"/>
      <c r="Q10" s="18"/>
    </row>
    <row r="11" spans="1:17" ht="33" customHeight="1">
      <c r="A11" s="5">
        <v>916</v>
      </c>
      <c r="B11" s="34" t="s">
        <v>15</v>
      </c>
      <c r="C11" s="24" t="s">
        <v>2</v>
      </c>
      <c r="D11" s="12"/>
      <c r="E11" s="20">
        <v>0</v>
      </c>
      <c r="F11" s="12">
        <f t="shared" si="1"/>
        <v>0</v>
      </c>
      <c r="G11" s="24" t="s">
        <v>2</v>
      </c>
      <c r="H11" s="14"/>
      <c r="I11" s="24">
        <v>1</v>
      </c>
      <c r="J11" s="12">
        <f t="shared" si="2"/>
        <v>30</v>
      </c>
      <c r="K11" s="14">
        <v>1</v>
      </c>
      <c r="L11" s="12">
        <f t="shared" si="3"/>
        <v>20</v>
      </c>
      <c r="M11" s="16">
        <f t="shared" si="0"/>
        <v>50</v>
      </c>
      <c r="N11" s="18"/>
      <c r="O11" s="18"/>
      <c r="Q11" s="18"/>
    </row>
    <row r="12" spans="1:17" ht="28.5" customHeight="1">
      <c r="A12" s="5">
        <v>924</v>
      </c>
      <c r="B12" s="34" t="s">
        <v>19</v>
      </c>
      <c r="C12" s="24" t="s">
        <v>2</v>
      </c>
      <c r="D12" s="12"/>
      <c r="E12" s="20">
        <v>1</v>
      </c>
      <c r="F12" s="12">
        <f t="shared" si="1"/>
        <v>50</v>
      </c>
      <c r="G12" s="24" t="s">
        <v>2</v>
      </c>
      <c r="H12" s="14"/>
      <c r="I12" s="24">
        <v>1</v>
      </c>
      <c r="J12" s="12">
        <f t="shared" si="2"/>
        <v>30</v>
      </c>
      <c r="K12" s="14">
        <v>1</v>
      </c>
      <c r="L12" s="12">
        <f t="shared" si="3"/>
        <v>20</v>
      </c>
      <c r="M12" s="16">
        <f t="shared" si="0"/>
        <v>100</v>
      </c>
      <c r="N12" s="18"/>
      <c r="O12" s="18"/>
      <c r="Q12" s="18"/>
    </row>
  </sheetData>
  <mergeCells count="11">
    <mergeCell ref="A1:M1"/>
    <mergeCell ref="K3:L3"/>
    <mergeCell ref="C5:M5"/>
    <mergeCell ref="C9:M9"/>
    <mergeCell ref="M3:M4"/>
    <mergeCell ref="A3:A4"/>
    <mergeCell ref="B3:B4"/>
    <mergeCell ref="C3:D3"/>
    <mergeCell ref="E3:F3"/>
    <mergeCell ref="G3:H3"/>
    <mergeCell ref="I3:J3"/>
  </mergeCells>
  <pageMargins left="0.70866141732283472" right="0.27" top="0.51" bottom="0.27559055118110237" header="0.31496062992125984" footer="0.31496062992125984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I19" sqref="I19"/>
    </sheetView>
  </sheetViews>
  <sheetFormatPr defaultColWidth="8.85546875" defaultRowHeight="15"/>
  <cols>
    <col min="1" max="1" width="9.7109375" style="10" customWidth="1"/>
    <col min="2" max="2" width="45.28515625" style="10" customWidth="1"/>
    <col min="3" max="3" width="10.7109375" style="10" customWidth="1"/>
    <col min="4" max="4" width="11.42578125" style="10" customWidth="1"/>
    <col min="5" max="5" width="11.5703125" style="10" customWidth="1"/>
    <col min="6" max="6" width="11" style="10" customWidth="1"/>
    <col min="7" max="7" width="12.42578125" style="10" customWidth="1"/>
    <col min="8" max="8" width="11.140625" style="10" customWidth="1"/>
    <col min="9" max="9" width="11.28515625" style="10" customWidth="1"/>
    <col min="10" max="10" width="11.140625" style="10" customWidth="1"/>
    <col min="11" max="11" width="10.42578125" style="10" customWidth="1"/>
    <col min="12" max="16384" width="8.85546875" style="10"/>
  </cols>
  <sheetData>
    <row r="1" spans="1:13" ht="30" customHeight="1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</row>
    <row r="3" spans="1:13" ht="98.25" customHeight="1">
      <c r="A3" s="70" t="s">
        <v>0</v>
      </c>
      <c r="B3" s="71" t="s">
        <v>1</v>
      </c>
      <c r="C3" s="85" t="s">
        <v>26</v>
      </c>
      <c r="D3" s="86"/>
      <c r="E3" s="85" t="s">
        <v>27</v>
      </c>
      <c r="F3" s="86"/>
      <c r="G3" s="85" t="s">
        <v>28</v>
      </c>
      <c r="H3" s="86"/>
      <c r="I3" s="85" t="s">
        <v>29</v>
      </c>
      <c r="J3" s="86"/>
      <c r="K3" s="78" t="s">
        <v>22</v>
      </c>
    </row>
    <row r="4" spans="1:13" ht="47.25" customHeight="1">
      <c r="A4" s="70"/>
      <c r="B4" s="71"/>
      <c r="C4" s="30" t="s">
        <v>21</v>
      </c>
      <c r="D4" s="31" t="s">
        <v>20</v>
      </c>
      <c r="E4" s="30" t="s">
        <v>21</v>
      </c>
      <c r="F4" s="31" t="s">
        <v>20</v>
      </c>
      <c r="G4" s="30" t="s">
        <v>21</v>
      </c>
      <c r="H4" s="31" t="s">
        <v>20</v>
      </c>
      <c r="I4" s="30" t="s">
        <v>21</v>
      </c>
      <c r="J4" s="31" t="s">
        <v>20</v>
      </c>
      <c r="K4" s="79"/>
    </row>
    <row r="5" spans="1:13" ht="30" customHeight="1">
      <c r="A5" s="28" t="s">
        <v>6</v>
      </c>
      <c r="B5" s="29" t="s">
        <v>12</v>
      </c>
      <c r="C5" s="61"/>
      <c r="D5" s="62"/>
      <c r="E5" s="62"/>
      <c r="F5" s="62"/>
      <c r="G5" s="62"/>
      <c r="H5" s="62"/>
      <c r="I5" s="62"/>
      <c r="J5" s="62"/>
      <c r="K5" s="63"/>
    </row>
    <row r="6" spans="1:13" ht="32.25" customHeight="1">
      <c r="A6" s="3">
        <v>914</v>
      </c>
      <c r="B6" s="34" t="s">
        <v>14</v>
      </c>
      <c r="C6" s="25">
        <v>0.04</v>
      </c>
      <c r="D6" s="6">
        <f>C6*30</f>
        <v>1.2</v>
      </c>
      <c r="E6" s="25">
        <v>0</v>
      </c>
      <c r="F6" s="15">
        <f>E6*30</f>
        <v>0</v>
      </c>
      <c r="G6" s="25">
        <v>0.13</v>
      </c>
      <c r="H6" s="15">
        <f>G6*20</f>
        <v>2.6</v>
      </c>
      <c r="I6" s="22">
        <v>0</v>
      </c>
      <c r="J6" s="6">
        <f>I6*20</f>
        <v>0</v>
      </c>
      <c r="K6" s="16">
        <f>D6+F6+H6+J6</f>
        <v>3.8</v>
      </c>
      <c r="L6" s="18"/>
      <c r="M6" s="18"/>
    </row>
    <row r="7" spans="1:13" ht="32.25" customHeight="1">
      <c r="A7" s="5">
        <v>918</v>
      </c>
      <c r="B7" s="35" t="s">
        <v>16</v>
      </c>
      <c r="C7" s="22">
        <v>1</v>
      </c>
      <c r="D7" s="6">
        <v>30</v>
      </c>
      <c r="E7" s="25">
        <v>1</v>
      </c>
      <c r="F7" s="15">
        <f t="shared" ref="F7:F8" si="0">E7*30</f>
        <v>30</v>
      </c>
      <c r="G7" s="15">
        <v>1</v>
      </c>
      <c r="H7" s="15">
        <f t="shared" ref="H7:H8" si="1">G7*20</f>
        <v>20</v>
      </c>
      <c r="I7" s="22">
        <v>1</v>
      </c>
      <c r="J7" s="6">
        <f t="shared" ref="J7:J8" si="2">I7*20</f>
        <v>20</v>
      </c>
      <c r="K7" s="16">
        <f t="shared" ref="K7:K8" si="3">D7+F7+H7+J7</f>
        <v>100</v>
      </c>
      <c r="L7" s="18"/>
      <c r="M7" s="18"/>
    </row>
    <row r="8" spans="1:13" ht="32.25" customHeight="1">
      <c r="A8" s="5">
        <v>919</v>
      </c>
      <c r="B8" s="35" t="s">
        <v>17</v>
      </c>
      <c r="C8" s="25">
        <v>1</v>
      </c>
      <c r="D8" s="37">
        <v>30</v>
      </c>
      <c r="E8" s="25">
        <v>1</v>
      </c>
      <c r="F8" s="15">
        <f t="shared" si="0"/>
        <v>30</v>
      </c>
      <c r="G8" s="38">
        <v>1</v>
      </c>
      <c r="H8" s="15">
        <f t="shared" si="1"/>
        <v>20</v>
      </c>
      <c r="I8" s="36">
        <v>1</v>
      </c>
      <c r="J8" s="6">
        <f t="shared" si="2"/>
        <v>20</v>
      </c>
      <c r="K8" s="16">
        <f t="shared" si="3"/>
        <v>100</v>
      </c>
      <c r="L8" s="18"/>
      <c r="M8" s="18"/>
    </row>
    <row r="9" spans="1:13" ht="28.5" customHeight="1">
      <c r="A9" s="28" t="s">
        <v>6</v>
      </c>
      <c r="B9" s="29" t="s">
        <v>13</v>
      </c>
      <c r="C9" s="82"/>
      <c r="D9" s="83"/>
      <c r="E9" s="83"/>
      <c r="F9" s="83"/>
      <c r="G9" s="83"/>
      <c r="H9" s="83"/>
      <c r="I9" s="83"/>
      <c r="J9" s="83"/>
      <c r="K9" s="84"/>
      <c r="L9" s="18"/>
      <c r="M9" s="18"/>
    </row>
    <row r="10" spans="1:13" ht="30.75" customHeight="1">
      <c r="A10" s="5">
        <v>913</v>
      </c>
      <c r="B10" s="34" t="s">
        <v>18</v>
      </c>
      <c r="C10" s="21">
        <v>0</v>
      </c>
      <c r="D10" s="4">
        <f>C10*(30+(30/60*40))</f>
        <v>0</v>
      </c>
      <c r="E10" s="39">
        <v>0</v>
      </c>
      <c r="F10" s="4">
        <f>E10*(30+(30/60*40))</f>
        <v>0</v>
      </c>
      <c r="G10" s="25" t="s">
        <v>2</v>
      </c>
      <c r="H10" s="40"/>
      <c r="I10" s="25" t="s">
        <v>2</v>
      </c>
      <c r="J10" s="4"/>
      <c r="K10" s="16">
        <f>D10+F10+H10+J10</f>
        <v>0</v>
      </c>
      <c r="L10" s="18"/>
      <c r="M10" s="18"/>
    </row>
    <row r="11" spans="1:13" ht="32.25" customHeight="1">
      <c r="A11" s="5">
        <v>916</v>
      </c>
      <c r="B11" s="35" t="s">
        <v>15</v>
      </c>
      <c r="C11" s="22">
        <v>1</v>
      </c>
      <c r="D11" s="4">
        <f t="shared" ref="D11:D12" si="4">C11*(30+(30/60*40))</f>
        <v>50</v>
      </c>
      <c r="E11" s="25">
        <v>1</v>
      </c>
      <c r="F11" s="4">
        <f t="shared" ref="F11:F12" si="5">E11*(30+(30/60*40))</f>
        <v>50</v>
      </c>
      <c r="G11" s="15" t="s">
        <v>2</v>
      </c>
      <c r="H11" s="15"/>
      <c r="I11" s="25" t="s">
        <v>2</v>
      </c>
      <c r="J11" s="6"/>
      <c r="K11" s="16">
        <f>D11+F11+H11+J11</f>
        <v>100</v>
      </c>
      <c r="L11" s="18"/>
      <c r="M11" s="18"/>
    </row>
    <row r="12" spans="1:13" ht="30.75" customHeight="1">
      <c r="A12" s="5">
        <v>924</v>
      </c>
      <c r="B12" s="34" t="s">
        <v>19</v>
      </c>
      <c r="C12" s="25">
        <v>1</v>
      </c>
      <c r="D12" s="4">
        <f t="shared" si="4"/>
        <v>50</v>
      </c>
      <c r="E12" s="25">
        <v>1</v>
      </c>
      <c r="F12" s="4">
        <f t="shared" si="5"/>
        <v>50</v>
      </c>
      <c r="G12" s="25" t="s">
        <v>2</v>
      </c>
      <c r="H12" s="15"/>
      <c r="I12" s="25" t="s">
        <v>2</v>
      </c>
      <c r="J12" s="6"/>
      <c r="K12" s="16">
        <f>D12+F12+H12+J12</f>
        <v>100</v>
      </c>
      <c r="L12" s="18"/>
      <c r="M12" s="18"/>
    </row>
  </sheetData>
  <mergeCells count="10">
    <mergeCell ref="K3:K4"/>
    <mergeCell ref="C5:K5"/>
    <mergeCell ref="C9:K9"/>
    <mergeCell ref="G3:H3"/>
    <mergeCell ref="A1:J1"/>
    <mergeCell ref="A3:A4"/>
    <mergeCell ref="B3:B4"/>
    <mergeCell ref="C3:D3"/>
    <mergeCell ref="E3:F3"/>
    <mergeCell ref="I3:J3"/>
  </mergeCells>
  <pageMargins left="0.70866141732283472" right="0.31496062992125984" top="0.74803149606299213" bottom="0.74803149606299213" header="0.31496062992125984" footer="0.31496062992125984"/>
  <pageSetup paperSize="9" scale="8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4"/>
  <sheetViews>
    <sheetView topLeftCell="A4" workbookViewId="0">
      <selection activeCell="I6" sqref="I6"/>
    </sheetView>
  </sheetViews>
  <sheetFormatPr defaultRowHeight="15"/>
  <cols>
    <col min="1" max="1" width="11.7109375" customWidth="1"/>
    <col min="2" max="2" width="25.28515625" customWidth="1"/>
    <col min="3" max="3" width="15.85546875" style="7" customWidth="1"/>
    <col min="4" max="4" width="15.140625" style="8" customWidth="1"/>
    <col min="5" max="6" width="13.5703125" customWidth="1"/>
    <col min="7" max="7" width="13.140625" customWidth="1"/>
    <col min="8" max="8" width="13" customWidth="1"/>
    <col min="246" max="246" width="9.7109375" customWidth="1"/>
    <col min="247" max="247" width="41.42578125" customWidth="1"/>
    <col min="248" max="248" width="10.28515625" customWidth="1"/>
    <col min="249" max="249" width="9.140625" customWidth="1"/>
    <col min="250" max="255" width="14" customWidth="1"/>
    <col min="502" max="502" width="9.7109375" customWidth="1"/>
    <col min="503" max="503" width="41.42578125" customWidth="1"/>
    <col min="504" max="504" width="10.28515625" customWidth="1"/>
    <col min="505" max="505" width="9.140625" customWidth="1"/>
    <col min="506" max="511" width="14" customWidth="1"/>
    <col min="758" max="758" width="9.7109375" customWidth="1"/>
    <col min="759" max="759" width="41.42578125" customWidth="1"/>
    <col min="760" max="760" width="10.28515625" customWidth="1"/>
    <col min="761" max="761" width="9.140625" customWidth="1"/>
    <col min="762" max="767" width="14" customWidth="1"/>
    <col min="1014" max="1014" width="9.7109375" customWidth="1"/>
    <col min="1015" max="1015" width="41.42578125" customWidth="1"/>
    <col min="1016" max="1016" width="10.28515625" customWidth="1"/>
    <col min="1017" max="1017" width="9.140625" customWidth="1"/>
    <col min="1018" max="1023" width="14" customWidth="1"/>
    <col min="1270" max="1270" width="9.7109375" customWidth="1"/>
    <col min="1271" max="1271" width="41.42578125" customWidth="1"/>
    <col min="1272" max="1272" width="10.28515625" customWidth="1"/>
    <col min="1273" max="1273" width="9.140625" customWidth="1"/>
    <col min="1274" max="1279" width="14" customWidth="1"/>
    <col min="1526" max="1526" width="9.7109375" customWidth="1"/>
    <col min="1527" max="1527" width="41.42578125" customWidth="1"/>
    <col min="1528" max="1528" width="10.28515625" customWidth="1"/>
    <col min="1529" max="1529" width="9.140625" customWidth="1"/>
    <col min="1530" max="1535" width="14" customWidth="1"/>
    <col min="1782" max="1782" width="9.7109375" customWidth="1"/>
    <col min="1783" max="1783" width="41.42578125" customWidth="1"/>
    <col min="1784" max="1784" width="10.28515625" customWidth="1"/>
    <col min="1785" max="1785" width="9.140625" customWidth="1"/>
    <col min="1786" max="1791" width="14" customWidth="1"/>
    <col min="2038" max="2038" width="9.7109375" customWidth="1"/>
    <col min="2039" max="2039" width="41.42578125" customWidth="1"/>
    <col min="2040" max="2040" width="10.28515625" customWidth="1"/>
    <col min="2041" max="2041" width="9.140625" customWidth="1"/>
    <col min="2042" max="2047" width="14" customWidth="1"/>
    <col min="2294" max="2294" width="9.7109375" customWidth="1"/>
    <col min="2295" max="2295" width="41.42578125" customWidth="1"/>
    <col min="2296" max="2296" width="10.28515625" customWidth="1"/>
    <col min="2297" max="2297" width="9.140625" customWidth="1"/>
    <col min="2298" max="2303" width="14" customWidth="1"/>
    <col min="2550" max="2550" width="9.7109375" customWidth="1"/>
    <col min="2551" max="2551" width="41.42578125" customWidth="1"/>
    <col min="2552" max="2552" width="10.28515625" customWidth="1"/>
    <col min="2553" max="2553" width="9.140625" customWidth="1"/>
    <col min="2554" max="2559" width="14" customWidth="1"/>
    <col min="2806" max="2806" width="9.7109375" customWidth="1"/>
    <col min="2807" max="2807" width="41.42578125" customWidth="1"/>
    <col min="2808" max="2808" width="10.28515625" customWidth="1"/>
    <col min="2809" max="2809" width="9.140625" customWidth="1"/>
    <col min="2810" max="2815" width="14" customWidth="1"/>
    <col min="3062" max="3062" width="9.7109375" customWidth="1"/>
    <col min="3063" max="3063" width="41.42578125" customWidth="1"/>
    <col min="3064" max="3064" width="10.28515625" customWidth="1"/>
    <col min="3065" max="3065" width="9.140625" customWidth="1"/>
    <col min="3066" max="3071" width="14" customWidth="1"/>
    <col min="3318" max="3318" width="9.7109375" customWidth="1"/>
    <col min="3319" max="3319" width="41.42578125" customWidth="1"/>
    <col min="3320" max="3320" width="10.28515625" customWidth="1"/>
    <col min="3321" max="3321" width="9.140625" customWidth="1"/>
    <col min="3322" max="3327" width="14" customWidth="1"/>
    <col min="3574" max="3574" width="9.7109375" customWidth="1"/>
    <col min="3575" max="3575" width="41.42578125" customWidth="1"/>
    <col min="3576" max="3576" width="10.28515625" customWidth="1"/>
    <col min="3577" max="3577" width="9.140625" customWidth="1"/>
    <col min="3578" max="3583" width="14" customWidth="1"/>
    <col min="3830" max="3830" width="9.7109375" customWidth="1"/>
    <col min="3831" max="3831" width="41.42578125" customWidth="1"/>
    <col min="3832" max="3832" width="10.28515625" customWidth="1"/>
    <col min="3833" max="3833" width="9.140625" customWidth="1"/>
    <col min="3834" max="3839" width="14" customWidth="1"/>
    <col min="4086" max="4086" width="9.7109375" customWidth="1"/>
    <col min="4087" max="4087" width="41.42578125" customWidth="1"/>
    <col min="4088" max="4088" width="10.28515625" customWidth="1"/>
    <col min="4089" max="4089" width="9.140625" customWidth="1"/>
    <col min="4090" max="4095" width="14" customWidth="1"/>
    <col min="4342" max="4342" width="9.7109375" customWidth="1"/>
    <col min="4343" max="4343" width="41.42578125" customWidth="1"/>
    <col min="4344" max="4344" width="10.28515625" customWidth="1"/>
    <col min="4345" max="4345" width="9.140625" customWidth="1"/>
    <col min="4346" max="4351" width="14" customWidth="1"/>
    <col min="4598" max="4598" width="9.7109375" customWidth="1"/>
    <col min="4599" max="4599" width="41.42578125" customWidth="1"/>
    <col min="4600" max="4600" width="10.28515625" customWidth="1"/>
    <col min="4601" max="4601" width="9.140625" customWidth="1"/>
    <col min="4602" max="4607" width="14" customWidth="1"/>
    <col min="4854" max="4854" width="9.7109375" customWidth="1"/>
    <col min="4855" max="4855" width="41.42578125" customWidth="1"/>
    <col min="4856" max="4856" width="10.28515625" customWidth="1"/>
    <col min="4857" max="4857" width="9.140625" customWidth="1"/>
    <col min="4858" max="4863" width="14" customWidth="1"/>
    <col min="5110" max="5110" width="9.7109375" customWidth="1"/>
    <col min="5111" max="5111" width="41.42578125" customWidth="1"/>
    <col min="5112" max="5112" width="10.28515625" customWidth="1"/>
    <col min="5113" max="5113" width="9.140625" customWidth="1"/>
    <col min="5114" max="5119" width="14" customWidth="1"/>
    <col min="5366" max="5366" width="9.7109375" customWidth="1"/>
    <col min="5367" max="5367" width="41.42578125" customWidth="1"/>
    <col min="5368" max="5368" width="10.28515625" customWidth="1"/>
    <col min="5369" max="5369" width="9.140625" customWidth="1"/>
    <col min="5370" max="5375" width="14" customWidth="1"/>
    <col min="5622" max="5622" width="9.7109375" customWidth="1"/>
    <col min="5623" max="5623" width="41.42578125" customWidth="1"/>
    <col min="5624" max="5624" width="10.28515625" customWidth="1"/>
    <col min="5625" max="5625" width="9.140625" customWidth="1"/>
    <col min="5626" max="5631" width="14" customWidth="1"/>
    <col min="5878" max="5878" width="9.7109375" customWidth="1"/>
    <col min="5879" max="5879" width="41.42578125" customWidth="1"/>
    <col min="5880" max="5880" width="10.28515625" customWidth="1"/>
    <col min="5881" max="5881" width="9.140625" customWidth="1"/>
    <col min="5882" max="5887" width="14" customWidth="1"/>
    <col min="6134" max="6134" width="9.7109375" customWidth="1"/>
    <col min="6135" max="6135" width="41.42578125" customWidth="1"/>
    <col min="6136" max="6136" width="10.28515625" customWidth="1"/>
    <col min="6137" max="6137" width="9.140625" customWidth="1"/>
    <col min="6138" max="6143" width="14" customWidth="1"/>
    <col min="6390" max="6390" width="9.7109375" customWidth="1"/>
    <col min="6391" max="6391" width="41.42578125" customWidth="1"/>
    <col min="6392" max="6392" width="10.28515625" customWidth="1"/>
    <col min="6393" max="6393" width="9.140625" customWidth="1"/>
    <col min="6394" max="6399" width="14" customWidth="1"/>
    <col min="6646" max="6646" width="9.7109375" customWidth="1"/>
    <col min="6647" max="6647" width="41.42578125" customWidth="1"/>
    <col min="6648" max="6648" width="10.28515625" customWidth="1"/>
    <col min="6649" max="6649" width="9.140625" customWidth="1"/>
    <col min="6650" max="6655" width="14" customWidth="1"/>
    <col min="6902" max="6902" width="9.7109375" customWidth="1"/>
    <col min="6903" max="6903" width="41.42578125" customWidth="1"/>
    <col min="6904" max="6904" width="10.28515625" customWidth="1"/>
    <col min="6905" max="6905" width="9.140625" customWidth="1"/>
    <col min="6906" max="6911" width="14" customWidth="1"/>
    <col min="7158" max="7158" width="9.7109375" customWidth="1"/>
    <col min="7159" max="7159" width="41.42578125" customWidth="1"/>
    <col min="7160" max="7160" width="10.28515625" customWidth="1"/>
    <col min="7161" max="7161" width="9.140625" customWidth="1"/>
    <col min="7162" max="7167" width="14" customWidth="1"/>
    <col min="7414" max="7414" width="9.7109375" customWidth="1"/>
    <col min="7415" max="7415" width="41.42578125" customWidth="1"/>
    <col min="7416" max="7416" width="10.28515625" customWidth="1"/>
    <col min="7417" max="7417" width="9.140625" customWidth="1"/>
    <col min="7418" max="7423" width="14" customWidth="1"/>
    <col min="7670" max="7670" width="9.7109375" customWidth="1"/>
    <col min="7671" max="7671" width="41.42578125" customWidth="1"/>
    <col min="7672" max="7672" width="10.28515625" customWidth="1"/>
    <col min="7673" max="7673" width="9.140625" customWidth="1"/>
    <col min="7674" max="7679" width="14" customWidth="1"/>
    <col min="7926" max="7926" width="9.7109375" customWidth="1"/>
    <col min="7927" max="7927" width="41.42578125" customWidth="1"/>
    <col min="7928" max="7928" width="10.28515625" customWidth="1"/>
    <col min="7929" max="7929" width="9.140625" customWidth="1"/>
    <col min="7930" max="7935" width="14" customWidth="1"/>
    <col min="8182" max="8182" width="9.7109375" customWidth="1"/>
    <col min="8183" max="8183" width="41.42578125" customWidth="1"/>
    <col min="8184" max="8184" width="10.28515625" customWidth="1"/>
    <col min="8185" max="8185" width="9.140625" customWidth="1"/>
    <col min="8186" max="8191" width="14" customWidth="1"/>
    <col min="8438" max="8438" width="9.7109375" customWidth="1"/>
    <col min="8439" max="8439" width="41.42578125" customWidth="1"/>
    <col min="8440" max="8440" width="10.28515625" customWidth="1"/>
    <col min="8441" max="8441" width="9.140625" customWidth="1"/>
    <col min="8442" max="8447" width="14" customWidth="1"/>
    <col min="8694" max="8694" width="9.7109375" customWidth="1"/>
    <col min="8695" max="8695" width="41.42578125" customWidth="1"/>
    <col min="8696" max="8696" width="10.28515625" customWidth="1"/>
    <col min="8697" max="8697" width="9.140625" customWidth="1"/>
    <col min="8698" max="8703" width="14" customWidth="1"/>
    <col min="8950" max="8950" width="9.7109375" customWidth="1"/>
    <col min="8951" max="8951" width="41.42578125" customWidth="1"/>
    <col min="8952" max="8952" width="10.28515625" customWidth="1"/>
    <col min="8953" max="8953" width="9.140625" customWidth="1"/>
    <col min="8954" max="8959" width="14" customWidth="1"/>
    <col min="9206" max="9206" width="9.7109375" customWidth="1"/>
    <col min="9207" max="9207" width="41.42578125" customWidth="1"/>
    <col min="9208" max="9208" width="10.28515625" customWidth="1"/>
    <col min="9209" max="9209" width="9.140625" customWidth="1"/>
    <col min="9210" max="9215" width="14" customWidth="1"/>
    <col min="9462" max="9462" width="9.7109375" customWidth="1"/>
    <col min="9463" max="9463" width="41.42578125" customWidth="1"/>
    <col min="9464" max="9464" width="10.28515625" customWidth="1"/>
    <col min="9465" max="9465" width="9.140625" customWidth="1"/>
    <col min="9466" max="9471" width="14" customWidth="1"/>
    <col min="9718" max="9718" width="9.7109375" customWidth="1"/>
    <col min="9719" max="9719" width="41.42578125" customWidth="1"/>
    <col min="9720" max="9720" width="10.28515625" customWidth="1"/>
    <col min="9721" max="9721" width="9.140625" customWidth="1"/>
    <col min="9722" max="9727" width="14" customWidth="1"/>
    <col min="9974" max="9974" width="9.7109375" customWidth="1"/>
    <col min="9975" max="9975" width="41.42578125" customWidth="1"/>
    <col min="9976" max="9976" width="10.28515625" customWidth="1"/>
    <col min="9977" max="9977" width="9.140625" customWidth="1"/>
    <col min="9978" max="9983" width="14" customWidth="1"/>
    <col min="10230" max="10230" width="9.7109375" customWidth="1"/>
    <col min="10231" max="10231" width="41.42578125" customWidth="1"/>
    <col min="10232" max="10232" width="10.28515625" customWidth="1"/>
    <col min="10233" max="10233" width="9.140625" customWidth="1"/>
    <col min="10234" max="10239" width="14" customWidth="1"/>
    <col min="10486" max="10486" width="9.7109375" customWidth="1"/>
    <col min="10487" max="10487" width="41.42578125" customWidth="1"/>
    <col min="10488" max="10488" width="10.28515625" customWidth="1"/>
    <col min="10489" max="10489" width="9.140625" customWidth="1"/>
    <col min="10490" max="10495" width="14" customWidth="1"/>
    <col min="10742" max="10742" width="9.7109375" customWidth="1"/>
    <col min="10743" max="10743" width="41.42578125" customWidth="1"/>
    <col min="10744" max="10744" width="10.28515625" customWidth="1"/>
    <col min="10745" max="10745" width="9.140625" customWidth="1"/>
    <col min="10746" max="10751" width="14" customWidth="1"/>
    <col min="10998" max="10998" width="9.7109375" customWidth="1"/>
    <col min="10999" max="10999" width="41.42578125" customWidth="1"/>
    <col min="11000" max="11000" width="10.28515625" customWidth="1"/>
    <col min="11001" max="11001" width="9.140625" customWidth="1"/>
    <col min="11002" max="11007" width="14" customWidth="1"/>
    <col min="11254" max="11254" width="9.7109375" customWidth="1"/>
    <col min="11255" max="11255" width="41.42578125" customWidth="1"/>
    <col min="11256" max="11256" width="10.28515625" customWidth="1"/>
    <col min="11257" max="11257" width="9.140625" customWidth="1"/>
    <col min="11258" max="11263" width="14" customWidth="1"/>
    <col min="11510" max="11510" width="9.7109375" customWidth="1"/>
    <col min="11511" max="11511" width="41.42578125" customWidth="1"/>
    <col min="11512" max="11512" width="10.28515625" customWidth="1"/>
    <col min="11513" max="11513" width="9.140625" customWidth="1"/>
    <col min="11514" max="11519" width="14" customWidth="1"/>
    <col min="11766" max="11766" width="9.7109375" customWidth="1"/>
    <col min="11767" max="11767" width="41.42578125" customWidth="1"/>
    <col min="11768" max="11768" width="10.28515625" customWidth="1"/>
    <col min="11769" max="11769" width="9.140625" customWidth="1"/>
    <col min="11770" max="11775" width="14" customWidth="1"/>
    <col min="12022" max="12022" width="9.7109375" customWidth="1"/>
    <col min="12023" max="12023" width="41.42578125" customWidth="1"/>
    <col min="12024" max="12024" width="10.28515625" customWidth="1"/>
    <col min="12025" max="12025" width="9.140625" customWidth="1"/>
    <col min="12026" max="12031" width="14" customWidth="1"/>
    <col min="12278" max="12278" width="9.7109375" customWidth="1"/>
    <col min="12279" max="12279" width="41.42578125" customWidth="1"/>
    <col min="12280" max="12280" width="10.28515625" customWidth="1"/>
    <col min="12281" max="12281" width="9.140625" customWidth="1"/>
    <col min="12282" max="12287" width="14" customWidth="1"/>
    <col min="12534" max="12534" width="9.7109375" customWidth="1"/>
    <col min="12535" max="12535" width="41.42578125" customWidth="1"/>
    <col min="12536" max="12536" width="10.28515625" customWidth="1"/>
    <col min="12537" max="12537" width="9.140625" customWidth="1"/>
    <col min="12538" max="12543" width="14" customWidth="1"/>
    <col min="12790" max="12790" width="9.7109375" customWidth="1"/>
    <col min="12791" max="12791" width="41.42578125" customWidth="1"/>
    <col min="12792" max="12792" width="10.28515625" customWidth="1"/>
    <col min="12793" max="12793" width="9.140625" customWidth="1"/>
    <col min="12794" max="12799" width="14" customWidth="1"/>
    <col min="13046" max="13046" width="9.7109375" customWidth="1"/>
    <col min="13047" max="13047" width="41.42578125" customWidth="1"/>
    <col min="13048" max="13048" width="10.28515625" customWidth="1"/>
    <col min="13049" max="13049" width="9.140625" customWidth="1"/>
    <col min="13050" max="13055" width="14" customWidth="1"/>
    <col min="13302" max="13302" width="9.7109375" customWidth="1"/>
    <col min="13303" max="13303" width="41.42578125" customWidth="1"/>
    <col min="13304" max="13304" width="10.28515625" customWidth="1"/>
    <col min="13305" max="13305" width="9.140625" customWidth="1"/>
    <col min="13306" max="13311" width="14" customWidth="1"/>
    <col min="13558" max="13558" width="9.7109375" customWidth="1"/>
    <col min="13559" max="13559" width="41.42578125" customWidth="1"/>
    <col min="13560" max="13560" width="10.28515625" customWidth="1"/>
    <col min="13561" max="13561" width="9.140625" customWidth="1"/>
    <col min="13562" max="13567" width="14" customWidth="1"/>
    <col min="13814" max="13814" width="9.7109375" customWidth="1"/>
    <col min="13815" max="13815" width="41.42578125" customWidth="1"/>
    <col min="13816" max="13816" width="10.28515625" customWidth="1"/>
    <col min="13817" max="13817" width="9.140625" customWidth="1"/>
    <col min="13818" max="13823" width="14" customWidth="1"/>
    <col min="14070" max="14070" width="9.7109375" customWidth="1"/>
    <col min="14071" max="14071" width="41.42578125" customWidth="1"/>
    <col min="14072" max="14072" width="10.28515625" customWidth="1"/>
    <col min="14073" max="14073" width="9.140625" customWidth="1"/>
    <col min="14074" max="14079" width="14" customWidth="1"/>
    <col min="14326" max="14326" width="9.7109375" customWidth="1"/>
    <col min="14327" max="14327" width="41.42578125" customWidth="1"/>
    <col min="14328" max="14328" width="10.28515625" customWidth="1"/>
    <col min="14329" max="14329" width="9.140625" customWidth="1"/>
    <col min="14330" max="14335" width="14" customWidth="1"/>
    <col min="14582" max="14582" width="9.7109375" customWidth="1"/>
    <col min="14583" max="14583" width="41.42578125" customWidth="1"/>
    <col min="14584" max="14584" width="10.28515625" customWidth="1"/>
    <col min="14585" max="14585" width="9.140625" customWidth="1"/>
    <col min="14586" max="14591" width="14" customWidth="1"/>
    <col min="14838" max="14838" width="9.7109375" customWidth="1"/>
    <col min="14839" max="14839" width="41.42578125" customWidth="1"/>
    <col min="14840" max="14840" width="10.28515625" customWidth="1"/>
    <col min="14841" max="14841" width="9.140625" customWidth="1"/>
    <col min="14842" max="14847" width="14" customWidth="1"/>
    <col min="15094" max="15094" width="9.7109375" customWidth="1"/>
    <col min="15095" max="15095" width="41.42578125" customWidth="1"/>
    <col min="15096" max="15096" width="10.28515625" customWidth="1"/>
    <col min="15097" max="15097" width="9.140625" customWidth="1"/>
    <col min="15098" max="15103" width="14" customWidth="1"/>
    <col min="15350" max="15350" width="9.7109375" customWidth="1"/>
    <col min="15351" max="15351" width="41.42578125" customWidth="1"/>
    <col min="15352" max="15352" width="10.28515625" customWidth="1"/>
    <col min="15353" max="15353" width="9.140625" customWidth="1"/>
    <col min="15354" max="15359" width="14" customWidth="1"/>
    <col min="15606" max="15606" width="9.7109375" customWidth="1"/>
    <col min="15607" max="15607" width="41.42578125" customWidth="1"/>
    <col min="15608" max="15608" width="10.28515625" customWidth="1"/>
    <col min="15609" max="15609" width="9.140625" customWidth="1"/>
    <col min="15610" max="15615" width="14" customWidth="1"/>
    <col min="15862" max="15862" width="9.7109375" customWidth="1"/>
    <col min="15863" max="15863" width="41.42578125" customWidth="1"/>
    <col min="15864" max="15864" width="10.28515625" customWidth="1"/>
    <col min="15865" max="15865" width="9.140625" customWidth="1"/>
    <col min="15866" max="15871" width="14" customWidth="1"/>
    <col min="16118" max="16118" width="9.7109375" customWidth="1"/>
    <col min="16119" max="16119" width="41.42578125" customWidth="1"/>
    <col min="16120" max="16120" width="10.28515625" customWidth="1"/>
    <col min="16121" max="16121" width="9.140625" customWidth="1"/>
    <col min="16122" max="16127" width="14" customWidth="1"/>
  </cols>
  <sheetData>
    <row r="2" spans="1:24" s="1" customFormat="1" ht="54" customHeight="1">
      <c r="A2" s="92" t="s">
        <v>46</v>
      </c>
      <c r="B2" s="92"/>
      <c r="C2" s="92"/>
      <c r="D2" s="92"/>
      <c r="E2" s="92"/>
      <c r="F2" s="92"/>
      <c r="G2" s="92"/>
      <c r="H2" s="92"/>
      <c r="I2"/>
    </row>
    <row r="3" spans="1:24" ht="23.25" customHeight="1">
      <c r="A3" s="2"/>
      <c r="B3" s="2"/>
      <c r="C3" s="2"/>
      <c r="D3" s="2"/>
      <c r="E3" s="2"/>
      <c r="F3" s="2"/>
      <c r="G3" s="2"/>
      <c r="H3" s="2"/>
    </row>
    <row r="4" spans="1:24" ht="51" customHeight="1">
      <c r="A4" s="93" t="s">
        <v>0</v>
      </c>
      <c r="B4" s="94" t="s">
        <v>1</v>
      </c>
      <c r="C4" s="94" t="s">
        <v>47</v>
      </c>
      <c r="D4" s="94" t="s">
        <v>48</v>
      </c>
      <c r="E4" s="93" t="s">
        <v>49</v>
      </c>
      <c r="F4" s="93"/>
      <c r="G4" s="93"/>
      <c r="H4" s="93"/>
    </row>
    <row r="5" spans="1:24" ht="66.75" customHeight="1">
      <c r="A5" s="93"/>
      <c r="B5" s="94"/>
      <c r="C5" s="94"/>
      <c r="D5" s="94"/>
      <c r="E5" s="49" t="s">
        <v>42</v>
      </c>
      <c r="F5" s="49" t="s">
        <v>45</v>
      </c>
      <c r="G5" s="49" t="s">
        <v>43</v>
      </c>
      <c r="H5" s="49" t="s">
        <v>44</v>
      </c>
    </row>
    <row r="6" spans="1:24" ht="41.25" customHeight="1">
      <c r="A6" s="89" t="s">
        <v>30</v>
      </c>
      <c r="B6" s="90"/>
      <c r="C6" s="90"/>
      <c r="D6" s="90"/>
      <c r="E6" s="90"/>
      <c r="F6" s="90"/>
      <c r="G6" s="90"/>
      <c r="H6" s="91"/>
    </row>
    <row r="7" spans="1:24" ht="35.25" customHeight="1">
      <c r="A7" s="52">
        <v>914</v>
      </c>
      <c r="B7" s="51" t="s">
        <v>14</v>
      </c>
      <c r="C7" s="44">
        <f>E7+F7+G7+H7</f>
        <v>49.04</v>
      </c>
      <c r="D7" s="45">
        <v>3</v>
      </c>
      <c r="E7" s="50">
        <f>52.9*0.4</f>
        <v>21.16</v>
      </c>
      <c r="F7" s="50">
        <f>100*0.25</f>
        <v>25</v>
      </c>
      <c r="G7" s="50">
        <f>10*0.25</f>
        <v>2.5</v>
      </c>
      <c r="H7" s="53">
        <f>3.8*0.1</f>
        <v>0.38</v>
      </c>
      <c r="I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51" customHeight="1">
      <c r="A8" s="52">
        <v>918</v>
      </c>
      <c r="B8" s="51" t="s">
        <v>16</v>
      </c>
      <c r="C8" s="44">
        <f t="shared" ref="C8:C9" si="0">E8+F8+G8+H8</f>
        <v>87.14</v>
      </c>
      <c r="D8" s="46">
        <v>1</v>
      </c>
      <c r="E8" s="50">
        <f>67.85*0.4</f>
        <v>27.14</v>
      </c>
      <c r="F8" s="50">
        <f>100*0.25</f>
        <v>25</v>
      </c>
      <c r="G8" s="50">
        <f>100*0.25</f>
        <v>25</v>
      </c>
      <c r="H8" s="53">
        <f>100*0.1</f>
        <v>10</v>
      </c>
      <c r="I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65.25" customHeight="1">
      <c r="A9" s="54">
        <v>919</v>
      </c>
      <c r="B9" s="51" t="s">
        <v>17</v>
      </c>
      <c r="C9" s="44">
        <f t="shared" si="0"/>
        <v>82.02</v>
      </c>
      <c r="D9" s="47">
        <v>2</v>
      </c>
      <c r="E9" s="50">
        <f>73.8*0.4</f>
        <v>29.52</v>
      </c>
      <c r="F9" s="50">
        <f>100*0.25</f>
        <v>25</v>
      </c>
      <c r="G9" s="50">
        <f>70*0.25</f>
        <v>17.5</v>
      </c>
      <c r="H9" s="53">
        <f>100*0.1</f>
        <v>10</v>
      </c>
      <c r="I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40.5" customHeight="1">
      <c r="A10" s="89" t="s">
        <v>31</v>
      </c>
      <c r="B10" s="90"/>
      <c r="C10" s="90"/>
      <c r="D10" s="90"/>
      <c r="E10" s="90"/>
      <c r="F10" s="90"/>
      <c r="G10" s="90"/>
      <c r="H10" s="91"/>
      <c r="I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3.75" customHeight="1">
      <c r="A11" s="52">
        <v>913</v>
      </c>
      <c r="B11" s="51" t="s">
        <v>18</v>
      </c>
      <c r="C11" s="44">
        <v>82.9</v>
      </c>
      <c r="D11" s="45">
        <v>3</v>
      </c>
      <c r="E11" s="50">
        <f>82.35*0.4</f>
        <v>32.94</v>
      </c>
      <c r="F11" s="50">
        <f>100*0.25</f>
        <v>25</v>
      </c>
      <c r="G11" s="50">
        <f>100*0.25</f>
        <v>25</v>
      </c>
      <c r="H11" s="53">
        <f>0*0.1</f>
        <v>0</v>
      </c>
      <c r="I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34.5" customHeight="1">
      <c r="A12" s="52">
        <v>916</v>
      </c>
      <c r="B12" s="51" t="s">
        <v>15</v>
      </c>
      <c r="C12" s="44">
        <v>83.7</v>
      </c>
      <c r="D12" s="47">
        <v>2</v>
      </c>
      <c r="E12" s="50">
        <f>90.6*0.4</f>
        <v>36.24</v>
      </c>
      <c r="F12" s="50">
        <f t="shared" ref="F12:F13" si="1">100*0.25</f>
        <v>25</v>
      </c>
      <c r="G12" s="50">
        <f>50*0.25</f>
        <v>12.5</v>
      </c>
      <c r="H12" s="53">
        <f>100*0.1</f>
        <v>10</v>
      </c>
      <c r="I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52.5" customHeight="1">
      <c r="A13" s="52">
        <v>924</v>
      </c>
      <c r="B13" s="51" t="s">
        <v>19</v>
      </c>
      <c r="C13" s="44">
        <v>100</v>
      </c>
      <c r="D13" s="48">
        <v>1</v>
      </c>
      <c r="E13" s="50">
        <f>100*0.4</f>
        <v>40</v>
      </c>
      <c r="F13" s="50">
        <f t="shared" si="1"/>
        <v>25</v>
      </c>
      <c r="G13" s="50">
        <f>100*0.25</f>
        <v>25</v>
      </c>
      <c r="H13" s="53">
        <f>100*0.1</f>
        <v>10</v>
      </c>
      <c r="I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47.25" customHeight="1">
      <c r="A14" s="87" t="s">
        <v>34</v>
      </c>
      <c r="B14" s="88"/>
      <c r="C14" s="55">
        <f>(C7+C8+C9+C11+C12+C13)/6</f>
        <v>80.8</v>
      </c>
      <c r="D14" s="56"/>
      <c r="E14" s="56"/>
      <c r="F14" s="56"/>
      <c r="G14" s="56"/>
      <c r="H14" s="57"/>
    </row>
  </sheetData>
  <mergeCells count="9">
    <mergeCell ref="A14:B14"/>
    <mergeCell ref="A6:H6"/>
    <mergeCell ref="A10:H10"/>
    <mergeCell ref="A2:H2"/>
    <mergeCell ref="A4:A5"/>
    <mergeCell ref="B4:B5"/>
    <mergeCell ref="C4:C5"/>
    <mergeCell ref="D4:D5"/>
    <mergeCell ref="E4:H4"/>
  </mergeCells>
  <pageMargins left="0.59055118110236227" right="0.43307086614173229" top="0.74803149606299213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Показатель 1</vt:lpstr>
      <vt:lpstr>Показатель 2</vt:lpstr>
      <vt:lpstr>Показатель 3</vt:lpstr>
      <vt:lpstr>Показатель 8</vt:lpstr>
      <vt:lpstr>Рейтинг ГАБС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2020-11-10T12:15:15Z</dcterms:modified>
</cp:coreProperties>
</file>