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870" yWindow="2880" windowWidth="11340" windowHeight="9345" tabRatio="775" activeTab="0"/>
  </bookViews>
  <sheets>
    <sheet name="анализ" sheetId="1" r:id="rId1"/>
  </sheets>
  <definedNames>
    <definedName name="_xlnm.Print_Titles" localSheetId="0">'анализ'!$5:$6</definedName>
    <definedName name="_xlnm.Print_Area" localSheetId="0">'анализ'!$A$1:$E$131</definedName>
  </definedNames>
  <calcPr fullCalcOnLoad="1"/>
</workbook>
</file>

<file path=xl/sharedStrings.xml><?xml version="1.0" encoding="utf-8"?>
<sst xmlns="http://schemas.openxmlformats.org/spreadsheetml/2006/main" count="410" uniqueCount="259">
  <si>
    <t>Субсидии бюджетам бюджетной системы Российской Федерации (межбюджетные субсидии)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</si>
  <si>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</si>
  <si>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</si>
  <si>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</si>
  <si>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</si>
  <si>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</si>
  <si>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</si>
  <si>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</si>
  <si>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</si>
  <si>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</si>
  <si>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</si>
  <si>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000 1 13 02000 00 0000 130</t>
  </si>
  <si>
    <t>Коды бюджетной классификации Российской Федерации</t>
  </si>
  <si>
    <t>Наименование доходов</t>
  </si>
  <si>
    <t>000 1 00 00000 00 0000 000</t>
  </si>
  <si>
    <t>НАЛОГОВЫЕ И НЕНАЛОГОВЫЕ ДОХОДЫ</t>
  </si>
  <si>
    <t>НАЛОГОВЫЕ ДОХОДЫ</t>
  </si>
  <si>
    <t>из них: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</si>
  <si>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</si>
  <si>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</si>
  <si>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</si>
  <si>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</si>
  <si>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Налог, взимаемый в связи с применением упрощенной системы налогобложения</t>
  </si>
  <si>
    <t>000 1 05 02000 02 0000 110</t>
  </si>
  <si>
    <t>Единый налог на вмененый доход для отдельных видов деятельности</t>
  </si>
  <si>
    <t>000 1 13 00000 00 0000 000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</si>
  <si>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</si>
  <si>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</si>
  <si>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</si>
  <si>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</si>
  <si>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</si>
  <si>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</si>
  <si>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</si>
  <si>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000 1 16 00000 00 0000 000</t>
  </si>
  <si>
    <t>000 1 06 00000 00 0000 000</t>
  </si>
  <si>
    <t>Налоги на имущество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</si>
  <si>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</si>
  <si>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</si>
  <si>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</si>
  <si>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</si>
  <si>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</si>
  <si>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</si>
  <si>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</si>
  <si>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</si>
  <si>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НЕНАЛОГОВЫЕ ДОХОДЫ</t>
  </si>
  <si>
    <t>000 1 11 00000 00 0000 000</t>
  </si>
  <si>
    <t>000 1 16 06000 01 0000 140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</si>
  <si>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</si>
  <si>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</si>
  <si>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</si>
  <si>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</si>
  <si>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</si>
  <si>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ИТОГО ДОХОДОВ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</si>
  <si>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</si>
  <si>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</si>
  <si>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</si>
  <si>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</si>
  <si>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</si>
  <si>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</si>
  <si>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000 1 05 01000 00 0000 110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</si>
  <si>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</si>
  <si>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</si>
  <si>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000 1 17 00000 00 0000 000</t>
  </si>
  <si>
    <t>Прочие неналоговые доходы</t>
  </si>
  <si>
    <t>000 2 18 00000 00 0000 000</t>
  </si>
  <si>
    <t>000 2 19 00000 00 0000 000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</si>
  <si>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</si>
  <si>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</si>
  <si>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-</t>
  </si>
  <si>
    <t>темп роста 2020 г. к 2019 г.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</si>
  <si>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</si>
  <si>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</si>
  <si>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</si>
  <si>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</si>
  <si>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</si>
  <si>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000 1 01 02010 01 0000 110</t>
  </si>
  <si>
    <t>000 1 05 01011 01 0000 110</t>
  </si>
  <si>
    <t>Налог, взимаемый с налогоплательщиков, выбравших в качестве объекта налогообложения  доходы</t>
  </si>
  <si>
    <t>000 1 05 01012 01 0000 110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</si>
  <si>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</si>
  <si>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000 1 05 01021 01 0000 110</t>
  </si>
  <si>
    <t>000 1 05 01050 01 0000 110</t>
  </si>
  <si>
    <t xml:space="preserve">Минимальный налог, зачисляемый в бюджеты субъектов Российской Федерации (за налоговые периоды, истекшие до 1 января 2016 года)
</t>
  </si>
  <si>
    <t>000 1 05 02010 02 0000 110</t>
  </si>
  <si>
    <t>Единый налог на вмененный доход для отдельных видов деятельности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</si>
  <si>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</si>
  <si>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</si>
  <si>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</si>
  <si>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</si>
  <si>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000 1 06 06042 04 0000 110</t>
  </si>
  <si>
    <t>Земельный налог с физичесих лиц, обладающих земельным участком, расположенным в границах городских округов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</si>
  <si>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</si>
  <si>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</si>
  <si>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</si>
  <si>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</si>
  <si>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</si>
  <si>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</si>
  <si>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</si>
  <si>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</si>
  <si>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</si>
  <si>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</si>
  <si>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</si>
  <si>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</si>
  <si>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</si>
  <si>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</si>
  <si>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</si>
  <si>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</si>
  <si>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</si>
  <si>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</si>
  <si>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</si>
  <si>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</si>
  <si>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</si>
  <si>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</si>
  <si>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</si>
  <si>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</si>
  <si>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000 1 13 02994 04 0000 130</t>
  </si>
  <si>
    <t>Прочие доходы от компенсации затрат бюджетов городских округов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</si>
  <si>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</si>
  <si>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</si>
  <si>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000 1 16 03010 01 0000 140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</si>
  <si>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</si>
  <si>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</si>
  <si>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r>
      <t>Денежные взыскания (штрафы) за нарушение законодательства о налогах и сборах, предусмотренные статьями 116, 119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, 119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, пунктами 1 и 2 статьи 120, статьями 125, 126, 126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, 128, 129, 129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, 129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>, 132, 133, 134, 135, 135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, 135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Налогового кодекса Российской Федерации</t>
    </r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</si>
  <si>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</si>
  <si>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</si>
  <si>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</si>
  <si>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</si>
  <si>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000 1 16 30030 01 0000 140</t>
  </si>
  <si>
    <t>000 1 16 33040 04 0000 140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</si>
  <si>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</si>
  <si>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000 1 16 90040 04 0000 140 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</si>
  <si>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</si>
  <si>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000 1 17 01040 04 0000 180</t>
  </si>
  <si>
    <t>Невыясненные поступления, зачисляемые в бюджеты городских округов</t>
  </si>
  <si>
    <t>Субсидия бюджетам городских округов на поддержку отрасли культуры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</si>
  <si>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 городской среды</t>
  </si>
  <si>
    <t>2021 год            (проект РСД)</t>
  </si>
  <si>
    <t>темп роста 2021 г. к 2020 г.</t>
  </si>
  <si>
    <t>Дотации бюджетам городских округов на выравнивание бюджетной обеспеченнности</t>
  </si>
  <si>
    <t>Дотации бюджетам городских округов на поддержку мер по обеспечению сбалансированности бюджетов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</si>
  <si>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</si>
  <si>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 xml:space="preserve"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</si>
  <si>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>Прочие субсидии бюджетам городских округов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</si>
  <si>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</si>
  <si>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</si>
  <si>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государственную регистрацию актов гражданского состояния</t>
  </si>
  <si>
    <t>Прочие межбюджетные трансферы, передаваемые бюджетам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</si>
  <si>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</si>
  <si>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</si>
  <si>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000 1 12 01041 01 0000 120</t>
  </si>
  <si>
    <t xml:space="preserve">Плата за размещение отходов производства 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</si>
  <si>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</si>
  <si>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000 1 12 01042 01 0000 120</t>
  </si>
  <si>
    <t>Плата за размещение твердых коммунальных отходов</t>
  </si>
  <si>
    <t>Субсидии бюджетам городских округов на софинансирование капитальных вложений в объекты муниципальной собственности</t>
  </si>
  <si>
    <t>2022 год            (проект РСД)</t>
  </si>
  <si>
    <t>темп роста 2022 г. к 2021 г.</t>
  </si>
  <si>
    <t>0001 03 02231 01 0000 110</t>
  </si>
  <si>
    <t>0001 03 02241 01 0000 110</t>
  </si>
  <si>
    <t>0001 03 02261 01 0000 110</t>
  </si>
  <si>
    <t>0001 03 02251 01 0000 110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</si>
  <si>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</si>
  <si>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</si>
  <si>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</si>
  <si>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Прочие денежные взыскания (штрафы) за правонарушения в области дорожного движения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</si>
  <si>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</si>
  <si>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</si>
  <si>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000 2 02 20077 04 0000 150</t>
  </si>
  <si>
    <t>000 2 02 25527 04 0000 150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</si>
  <si>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</si>
  <si>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000 2 02 30024 04 0000 150</t>
  </si>
  <si>
    <t>Субвенции бюджетам городских округов на выполнение передаваемых полномочий субъектов Российской Федерации</t>
  </si>
  <si>
    <t>000 2 02 39998 04 0000 150</t>
  </si>
  <si>
    <t>Единая субвенция бюджетам городских округов</t>
  </si>
  <si>
    <t>000 2 02 45159 04 0000 150</t>
  </si>
  <si>
    <t>000 2 02 45454 04 0000 150</t>
  </si>
  <si>
    <t>Межбюджетные трансферты, передаваемые бюджетам городских округов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</si>
  <si>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Межбюджетные трансферты, передаваемые бюджетам городских округов на создание модельных муниципальных библиотек</t>
  </si>
  <si>
    <t>000 2 02 25169 04 0000 150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</si>
  <si>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</si>
  <si>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000 2 02 35469 04 0000 150</t>
  </si>
  <si>
    <t>Субвенции бюджетам городских округов на проведение Всероссийской переписи населения 2020 года</t>
  </si>
  <si>
    <t>000 2 02 45453 04 0000 150</t>
  </si>
  <si>
    <t>Межбюджетные трансферты, передаваемые бюджетам городских округов на создание виртуальных концертных залов</t>
  </si>
  <si>
    <t>2019 год            (исполнение)</t>
  </si>
  <si>
    <t>2020 год            (ожидаемая оценка)</t>
  </si>
  <si>
    <t>2023 год            (проект РСД)</t>
  </si>
  <si>
    <t>темп роста 2023 г. к 2022 г.</t>
  </si>
  <si>
    <t>000 2 02 10000 00 0000 150</t>
  </si>
  <si>
    <t>000 2 02 15001 04 0000 150</t>
  </si>
  <si>
    <t xml:space="preserve">000 2 02 15002 04 0000 150 </t>
  </si>
  <si>
    <t xml:space="preserve">  000 2 02 15010 04 0000 150</t>
  </si>
  <si>
    <t>000 2 02 20000 00 0000 150</t>
  </si>
  <si>
    <t xml:space="preserve">000 2 02 20041 04 0000 150 </t>
  </si>
  <si>
    <t>000 2 02 25519 04 0000 150</t>
  </si>
  <si>
    <t>000 2 02 25555 04 0000 150</t>
  </si>
  <si>
    <t xml:space="preserve">000 2 02 29999 04 0000 150                                                                                                </t>
  </si>
  <si>
    <t xml:space="preserve">000 2 02 30000 00 0000 150                                                                                               </t>
  </si>
  <si>
    <t xml:space="preserve">000 2 02 30027 04 0000 150                                                                                          </t>
  </si>
  <si>
    <t xml:space="preserve">000 2 02 30029 04 0000 150                                                                                           </t>
  </si>
  <si>
    <t xml:space="preserve">000 2 02 35120 04 0000 150
</t>
  </si>
  <si>
    <t xml:space="preserve">000 2 02 35930 04 0000 150                                                              </t>
  </si>
  <si>
    <t>000 2 02 40000 00 0000 150</t>
  </si>
  <si>
    <t>000 2 02 49999 04 0000 150</t>
  </si>
  <si>
    <t xml:space="preserve">000 2 07 00000 00 0000 150 </t>
  </si>
  <si>
    <t>000 2 07 04050 04 0000 150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</si>
  <si>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</si>
  <si>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</si>
  <si>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</si>
  <si>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</si>
  <si>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</si>
  <si>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</si>
  <si>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000 1 16 01063 01 0000 140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</si>
  <si>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</si>
  <si>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</si>
  <si>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</si>
  <si>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000 1 16 01083 01 0000 140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</si>
  <si>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</si>
  <si>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</si>
  <si>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</si>
  <si>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000 1 16 01123 01 0000 140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</si>
  <si>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</si>
  <si>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</si>
  <si>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</si>
  <si>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000 1 16 01153 01 0000 140</t>
  </si>
  <si>
    <t xml:space="preserve">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</si>
  <si>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000 1 16 01173 01 0000 140</t>
  </si>
  <si>
    <t xml:space="preserve">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</si>
  <si>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000 1 16 01183 01 0000 140</t>
  </si>
  <si>
    <t xml:space="preserve">  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</si>
  <si>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000 1 16 01193 01 0000 140</t>
  </si>
  <si>
    <t xml:space="preserve">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требований к ведению образовательной деятельности и организации образовательного процесса)</t>
  </si>
  <si>
    <t>000 1 16 01194 01 0000 140</t>
  </si>
  <si>
    <t xml:space="preserve">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</si>
  <si>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</si>
  <si>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</si>
  <si>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000 1 16 01333 01 0000 140</t>
  </si>
  <si>
    <t xml:space="preserve"> 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</si>
  <si>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000 1 16 07010 04 0000 140</t>
  </si>
  <si>
    <t xml:space="preserve">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</si>
  <si>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</si>
  <si>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</si>
  <si>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000 1 16 10123 01 0000 140</t>
  </si>
  <si>
    <t>000 1 16 10129 01 0000 140</t>
  </si>
  <si>
    <t xml:space="preserve">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</si>
  <si>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 xml:space="preserve">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</si>
  <si>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</si>
  <si>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</si>
  <si>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000 2 02 20216 04 0000 150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</si>
  <si>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</si>
  <si>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</si>
  <si>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</si>
  <si>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</si>
  <si>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</si>
  <si>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</si>
  <si>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</si>
  <si>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</si>
  <si>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</si>
  <si>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Cведения о доходах бюджета по видам доходов на 2021 год и на плановый период 2022 и 2023 годов в сравнении с ожидаемым исполнением за 2020 год (оценка текущего финансового года) и отчетом за 2019 год (отчетный финансовый год)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</si>
</sst>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_-* #,##0.0_р_._-;\-* #,##0.0_р_._-;_-* &quot;-&quot;??_р_._-;_-@_-"/>
    <numFmt numFmtId="178" formatCode="_-* #,##0.0_р_._-;\-* #,##0.0_р_._-;_-* &quot;-&quot;?_р_._-;_-@_-"/>
    <numFmt numFmtId="179" formatCode="[$€-2]\ ###,000_);[Red]\([$€-2]\ ###,0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0"/>
    <numFmt numFmtId="189" formatCode="#,##0.0000"/>
    <numFmt numFmtId="190" formatCode="#,##0.00000"/>
    <numFmt numFmtId="191" formatCode="0.0%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8"/>
      <name val="Times New Roman"/>
      <family val="1"/>
    </font>
    <font>
      <vertAlign val="superscript"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4" fontId="21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4" fontId="23" fillId="0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vertical="center"/>
    </xf>
    <xf numFmtId="4" fontId="22" fillId="24" borderId="10" xfId="0" applyNumberFormat="1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4" fontId="21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vertical="center" wrapText="1"/>
    </xf>
    <xf numFmtId="0" fontId="21" fillId="25" borderId="10" xfId="0" applyFont="1" applyFill="1" applyBorder="1" applyAlignment="1">
      <alignment vertical="center" wrapText="1"/>
    </xf>
    <xf numFmtId="4" fontId="21" fillId="25" borderId="1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3" fillId="24" borderId="10" xfId="0" applyFont="1" applyFill="1" applyBorder="1" applyAlignment="1">
      <alignment horizontal="justify" vertical="center" wrapText="1"/>
    </xf>
    <xf numFmtId="4" fontId="23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justify" vertical="center" wrapText="1"/>
    </xf>
    <xf numFmtId="2" fontId="21" fillId="24" borderId="10" xfId="0" applyNumberFormat="1" applyFont="1" applyFill="1" applyBorder="1" applyAlignment="1">
      <alignment horizontal="justify" vertical="center" wrapText="1"/>
    </xf>
    <xf numFmtId="0" fontId="22" fillId="24" borderId="10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0" fontId="21" fillId="24" borderId="0" xfId="0" applyFont="1" applyFill="1" applyAlignment="1">
      <alignment/>
    </xf>
    <xf numFmtId="0" fontId="22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25" borderId="10" xfId="0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4" fontId="24" fillId="24" borderId="10" xfId="0" applyNumberFormat="1" applyFont="1" applyFill="1" applyBorder="1" applyAlignment="1">
      <alignment horizontal="center" vertical="center"/>
    </xf>
    <xf numFmtId="2" fontId="24" fillId="0" borderId="10" xfId="0" applyNumberFormat="1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vertical="center" wrapText="1"/>
    </xf>
    <xf numFmtId="0" fontId="24" fillId="24" borderId="10" xfId="0" applyFont="1" applyFill="1" applyBorder="1" applyAlignment="1">
      <alignment horizontal="justify" vertical="center" wrapText="1"/>
    </xf>
    <xf numFmtId="0" fontId="24" fillId="24" borderId="10" xfId="0" applyFont="1" applyFill="1" applyBorder="1" applyAlignment="1">
      <alignment horizontal="center" vertical="center" wrapText="1"/>
    </xf>
    <xf numFmtId="2" fontId="21" fillId="24" borderId="10" xfId="0" applyNumberFormat="1" applyFont="1" applyFill="1" applyBorder="1" applyAlignment="1">
      <alignment horizontal="left" vertical="center" wrapText="1"/>
    </xf>
    <xf numFmtId="49" fontId="21" fillId="24" borderId="10" xfId="0" applyNumberFormat="1" applyFont="1" applyFill="1" applyBorder="1" applyAlignment="1">
      <alignment vertical="center" wrapText="1"/>
    </xf>
    <xf numFmtId="2" fontId="24" fillId="24" borderId="10" xfId="0" applyNumberFormat="1" applyFont="1" applyFill="1" applyBorder="1" applyAlignment="1">
      <alignment horizontal="justify" vertical="center" wrapText="1"/>
    </xf>
    <xf numFmtId="0" fontId="24" fillId="24" borderId="10" xfId="0" applyFont="1" applyFill="1" applyBorder="1" applyAlignment="1">
      <alignment horizontal="left" vertical="center" wrapText="1"/>
    </xf>
    <xf numFmtId="0" fontId="21" fillId="0" borderId="0" xfId="0" applyNumberFormat="1" applyFont="1" applyBorder="1" applyAlignment="1">
      <alignment wrapText="1"/>
    </xf>
    <xf numFmtId="4" fontId="23" fillId="25" borderId="10" xfId="0" applyNumberFormat="1" applyFont="1" applyFill="1" applyBorder="1" applyAlignment="1">
      <alignment horizontal="center" vertical="center"/>
    </xf>
    <xf numFmtId="49" fontId="21" fillId="25" borderId="11" xfId="0" applyNumberFormat="1" applyFont="1" applyFill="1" applyBorder="1" applyAlignment="1">
      <alignment horizontal="left" vertical="center" wrapText="1"/>
    </xf>
    <xf numFmtId="0" fontId="21" fillId="25" borderId="11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4" fontId="21" fillId="0" borderId="0" xfId="0" applyNumberFormat="1" applyFont="1" applyFill="1" applyAlignment="1">
      <alignment horizontal="center"/>
    </xf>
    <xf numFmtId="0" fontId="21" fillId="0" borderId="11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right" vertical="center"/>
    </xf>
    <xf numFmtId="49" fontId="25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134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26.875" style="1" customWidth="1"/>
    <col min="2" max="2" width="46.25390625" style="1" customWidth="1"/>
    <col min="3" max="7" width="16.00390625" style="3" customWidth="1"/>
    <col min="8" max="8" width="8.625" style="3" customWidth="1"/>
    <col min="9" max="9" width="8.25390625" style="3" customWidth="1"/>
    <col min="10" max="10" width="8.00390625" style="3" customWidth="1"/>
    <col min="11" max="11" width="7.875" style="3" customWidth="1"/>
    <col min="12" max="12" width="9.125" style="1" customWidth="1"/>
    <col min="13" max="13" width="10.00390625" style="1" bestFit="1" customWidth="1"/>
    <col min="14" max="16384" width="9.125" style="1" customWidth="1"/>
  </cols>
  <sheetData>
    <row r="1" ht="12.75">
      <c r="B1" s="2"/>
    </row>
    <row r="2" ht="12.75">
      <c r="B2" s="2"/>
    </row>
    <row r="3" spans="1:11" ht="75.75" customHeight="1">
      <c r="A3" s="61" t="s">
        <v>258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3:11" ht="12.75">
      <c r="C4" s="57"/>
      <c r="D4" s="58"/>
      <c r="E4" s="58"/>
      <c r="F4" s="58"/>
      <c r="G4" s="58"/>
      <c r="H4" s="57"/>
      <c r="I4" s="57"/>
      <c r="J4" s="57"/>
      <c r="K4" s="57"/>
    </row>
    <row r="5" spans="1:11" ht="56.25" customHeight="1">
      <c r="A5" s="4" t="s">
        <v>12</v>
      </c>
      <c r="B5" s="5" t="s">
        <v>13</v>
      </c>
      <c r="C5" s="4" t="s">
        <v>184</v>
      </c>
      <c r="D5" s="4" t="s">
        <v>185</v>
      </c>
      <c r="E5" s="4" t="s">
        <v>136</v>
      </c>
      <c r="F5" s="4" t="s">
        <v>155</v>
      </c>
      <c r="G5" s="4" t="s">
        <v>186</v>
      </c>
      <c r="H5" s="4" t="s">
        <v>69</v>
      </c>
      <c r="I5" s="4" t="s">
        <v>137</v>
      </c>
      <c r="J5" s="4" t="s">
        <v>156</v>
      </c>
      <c r="K5" s="4" t="s">
        <v>187</v>
      </c>
    </row>
    <row r="6" spans="1:11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12.75">
      <c r="A7" s="7" t="s">
        <v>14</v>
      </c>
      <c r="B7" s="8" t="s">
        <v>15</v>
      </c>
      <c r="C7" s="9">
        <f>C8+C40</f>
        <v>884466317.26</v>
      </c>
      <c r="D7" s="9">
        <f>D8+D40</f>
        <v>895145234.71</v>
      </c>
      <c r="E7" s="9">
        <f>E8+E40</f>
        <v>903647288.89</v>
      </c>
      <c r="F7" s="9">
        <f>F8+F40</f>
        <v>886093014.11</v>
      </c>
      <c r="G7" s="9">
        <f>G8+G40</f>
        <v>892894681.58</v>
      </c>
      <c r="H7" s="37">
        <f aca="true" t="shared" si="0" ref="H7:K8">D7/C7</f>
        <v>1.0120738543024255</v>
      </c>
      <c r="I7" s="37">
        <f t="shared" si="0"/>
        <v>1.0094979606105532</v>
      </c>
      <c r="J7" s="37">
        <f t="shared" si="0"/>
        <v>0.9805739750499746</v>
      </c>
      <c r="K7" s="37">
        <f t="shared" si="0"/>
        <v>1.0076760197425003</v>
      </c>
    </row>
    <row r="8" spans="1:11" ht="13.5">
      <c r="A8" s="7"/>
      <c r="B8" s="10" t="s">
        <v>16</v>
      </c>
      <c r="C8" s="11">
        <f>C10+C15+C21+C32+C37</f>
        <v>759069985.75</v>
      </c>
      <c r="D8" s="53">
        <f>D10+D15+D21+D32+D37</f>
        <v>793242956.86</v>
      </c>
      <c r="E8" s="53">
        <f>E10+E15+E21+E32+E37</f>
        <v>789051082.93</v>
      </c>
      <c r="F8" s="53">
        <f>F10+F15+F21+F32+F37</f>
        <v>781825493.5</v>
      </c>
      <c r="G8" s="53">
        <f>G10+G15+G21+G32+G37</f>
        <v>785394855.5</v>
      </c>
      <c r="H8" s="37">
        <f t="shared" si="0"/>
        <v>1.0450195261985433</v>
      </c>
      <c r="I8" s="37">
        <f t="shared" si="0"/>
        <v>0.9947155232911322</v>
      </c>
      <c r="J8" s="37">
        <f t="shared" si="0"/>
        <v>0.9908426848573998</v>
      </c>
      <c r="K8" s="37">
        <f t="shared" si="0"/>
        <v>1.0045654203267549</v>
      </c>
    </row>
    <row r="9" spans="1:11" ht="13.5">
      <c r="A9" s="7"/>
      <c r="B9" s="10" t="s">
        <v>17</v>
      </c>
      <c r="C9" s="9"/>
      <c r="D9" s="9"/>
      <c r="E9" s="9"/>
      <c r="F9" s="9"/>
      <c r="G9" s="9"/>
      <c r="H9" s="37"/>
      <c r="I9" s="37"/>
      <c r="J9" s="37"/>
      <c r="K9" s="37"/>
    </row>
    <row r="10" spans="1:11" ht="12.75">
      <c r="A10" s="12" t="s">
        <v>18</v>
      </c>
      <c r="B10" s="13" t="s">
        <v>19</v>
      </c>
      <c r="C10" s="14">
        <f>C11</f>
        <v>674492431.19</v>
      </c>
      <c r="D10" s="14">
        <f>D11</f>
        <v>721647883</v>
      </c>
      <c r="E10" s="14">
        <f>E11</f>
        <v>715076890.53</v>
      </c>
      <c r="F10" s="14">
        <f>F11</f>
        <v>710792064</v>
      </c>
      <c r="G10" s="14">
        <f>G11</f>
        <v>714346024</v>
      </c>
      <c r="H10" s="37">
        <f aca="true" t="shared" si="1" ref="H10:H39">D10/C10</f>
        <v>1.0699124995766136</v>
      </c>
      <c r="I10" s="37">
        <f aca="true" t="shared" si="2" ref="I10:I38">E10/D10</f>
        <v>0.9908944616553389</v>
      </c>
      <c r="J10" s="37">
        <f aca="true" t="shared" si="3" ref="J10:K39">F10/E10</f>
        <v>0.9940078800101845</v>
      </c>
      <c r="K10" s="37">
        <f t="shared" si="3"/>
        <v>1.004999999549798</v>
      </c>
    </row>
    <row r="11" spans="1:11" s="20" customFormat="1" ht="12.75">
      <c r="A11" s="41" t="s">
        <v>20</v>
      </c>
      <c r="B11" s="42" t="s">
        <v>21</v>
      </c>
      <c r="C11" s="43">
        <f>C12+C13+C14</f>
        <v>674492431.19</v>
      </c>
      <c r="D11" s="43">
        <f>D12+D13+D14</f>
        <v>721647883</v>
      </c>
      <c r="E11" s="43">
        <f>E12+E13+E14</f>
        <v>715076890.53</v>
      </c>
      <c r="F11" s="43">
        <f>F12+F13+F14</f>
        <v>710792064</v>
      </c>
      <c r="G11" s="43">
        <f>G12+G13+G14</f>
        <v>714346024</v>
      </c>
      <c r="H11" s="44">
        <f t="shared" si="1"/>
        <v>1.0699124995766136</v>
      </c>
      <c r="I11" s="44">
        <f t="shared" si="2"/>
        <v>0.9908944616553389</v>
      </c>
      <c r="J11" s="44">
        <f t="shared" si="3"/>
        <v>0.9940078800101845</v>
      </c>
      <c r="K11" s="44">
        <f t="shared" si="3"/>
        <v>1.004999999549798</v>
      </c>
    </row>
    <row r="12" spans="1:11" ht="70.5" customHeight="1">
      <c r="A12" s="39" t="s">
        <v>75</v>
      </c>
      <c r="B12" s="18" t="s">
        <v>70</v>
      </c>
      <c r="C12" s="16">
        <v>673286611.7</v>
      </c>
      <c r="D12" s="16">
        <v>720420883</v>
      </c>
      <c r="E12" s="16">
        <v>713850137.53</v>
      </c>
      <c r="F12" s="16">
        <v>709559177</v>
      </c>
      <c r="G12" s="16">
        <v>713106974</v>
      </c>
      <c r="H12" s="38">
        <f t="shared" si="1"/>
        <v>1.0700062506530308</v>
      </c>
      <c r="I12" s="38">
        <f t="shared" si="2"/>
        <v>0.9908792962210674</v>
      </c>
      <c r="J12" s="38">
        <f t="shared" si="3"/>
        <v>0.9939889896990884</v>
      </c>
      <c r="K12" s="38">
        <f t="shared" si="3"/>
        <v>1.0050000015713982</v>
      </c>
    </row>
    <row r="13" spans="1:11" ht="114.75">
      <c r="A13" s="39" t="s">
        <v>71</v>
      </c>
      <c r="B13" s="18" t="s">
        <v>72</v>
      </c>
      <c r="C13" s="16">
        <v>395472.13</v>
      </c>
      <c r="D13" s="16">
        <v>427000</v>
      </c>
      <c r="E13" s="16">
        <v>391950</v>
      </c>
      <c r="F13" s="16">
        <v>393910</v>
      </c>
      <c r="G13" s="16">
        <v>395879</v>
      </c>
      <c r="H13" s="38">
        <f t="shared" si="1"/>
        <v>1.0797221032996687</v>
      </c>
      <c r="I13" s="38">
        <f t="shared" si="2"/>
        <v>0.9179156908665106</v>
      </c>
      <c r="J13" s="38">
        <f t="shared" si="3"/>
        <v>1.0050006378364587</v>
      </c>
      <c r="K13" s="38">
        <f t="shared" si="3"/>
        <v>1.0049986037419716</v>
      </c>
    </row>
    <row r="14" spans="1:11" ht="51">
      <c r="A14" s="39" t="s">
        <v>73</v>
      </c>
      <c r="B14" s="18" t="s">
        <v>74</v>
      </c>
      <c r="C14" s="16">
        <v>810347.36</v>
      </c>
      <c r="D14" s="16">
        <v>800000</v>
      </c>
      <c r="E14" s="16">
        <v>834803</v>
      </c>
      <c r="F14" s="16">
        <v>838977</v>
      </c>
      <c r="G14" s="16">
        <v>843171</v>
      </c>
      <c r="H14" s="38">
        <f t="shared" si="1"/>
        <v>0.9872309573514252</v>
      </c>
      <c r="I14" s="38">
        <f t="shared" si="2"/>
        <v>1.04350375</v>
      </c>
      <c r="J14" s="38">
        <f t="shared" si="3"/>
        <v>1.0049999820316888</v>
      </c>
      <c r="K14" s="38">
        <f t="shared" si="3"/>
        <v>1.0049989451439074</v>
      </c>
    </row>
    <row r="15" spans="1:11" ht="25.5">
      <c r="A15" s="12" t="s">
        <v>53</v>
      </c>
      <c r="B15" s="17" t="s">
        <v>54</v>
      </c>
      <c r="C15" s="14">
        <f>C16</f>
        <v>8187369.4</v>
      </c>
      <c r="D15" s="14">
        <f>D16</f>
        <v>8499181.86</v>
      </c>
      <c r="E15" s="14">
        <f>E16</f>
        <v>8648749.4</v>
      </c>
      <c r="F15" s="14">
        <f>F16</f>
        <v>9206986.5</v>
      </c>
      <c r="G15" s="14">
        <f>G16</f>
        <v>9197388.5</v>
      </c>
      <c r="H15" s="37">
        <f t="shared" si="1"/>
        <v>1.0380845720726855</v>
      </c>
      <c r="I15" s="37">
        <f t="shared" si="2"/>
        <v>1.0175978750029948</v>
      </c>
      <c r="J15" s="37">
        <f t="shared" si="3"/>
        <v>1.0645454127737821</v>
      </c>
      <c r="K15" s="37">
        <f t="shared" si="3"/>
        <v>0.9989575307838238</v>
      </c>
    </row>
    <row r="16" spans="1:11" s="20" customFormat="1" ht="38.25">
      <c r="A16" s="41" t="s">
        <v>55</v>
      </c>
      <c r="B16" s="45" t="s">
        <v>56</v>
      </c>
      <c r="C16" s="43">
        <f>C17+C18+C19+C20</f>
        <v>8187369.4</v>
      </c>
      <c r="D16" s="43">
        <f>D17+D18+D19+D20</f>
        <v>8499181.86</v>
      </c>
      <c r="E16" s="43">
        <f>E17+E18+E19+E20</f>
        <v>8648749.4</v>
      </c>
      <c r="F16" s="43">
        <f>F17+F18+F19+F20</f>
        <v>9206986.5</v>
      </c>
      <c r="G16" s="43">
        <f>G17+G18+G19+G20</f>
        <v>9197388.5</v>
      </c>
      <c r="H16" s="44">
        <f t="shared" si="1"/>
        <v>1.0380845720726855</v>
      </c>
      <c r="I16" s="44">
        <f t="shared" si="2"/>
        <v>1.0175978750029948</v>
      </c>
      <c r="J16" s="44">
        <f t="shared" si="3"/>
        <v>1.0645454127737821</v>
      </c>
      <c r="K16" s="44">
        <f t="shared" si="3"/>
        <v>0.9989575307838238</v>
      </c>
    </row>
    <row r="17" spans="1:11" ht="116.25" customHeight="1">
      <c r="A17" s="39" t="s">
        <v>157</v>
      </c>
      <c r="B17" s="18" t="s">
        <v>161</v>
      </c>
      <c r="C17" s="16">
        <v>3726752.65</v>
      </c>
      <c r="D17" s="16">
        <v>3586020.86</v>
      </c>
      <c r="E17" s="16">
        <v>3986929.1</v>
      </c>
      <c r="F17" s="16">
        <v>4237757.6</v>
      </c>
      <c r="G17" s="16">
        <v>4233339.85</v>
      </c>
      <c r="H17" s="38">
        <f t="shared" si="1"/>
        <v>0.9622374213646833</v>
      </c>
      <c r="I17" s="38">
        <f t="shared" si="2"/>
        <v>1.1117975203300965</v>
      </c>
      <c r="J17" s="38">
        <f t="shared" si="3"/>
        <v>1.062912706423598</v>
      </c>
      <c r="K17" s="38">
        <f t="shared" si="3"/>
        <v>0.9989575264993921</v>
      </c>
    </row>
    <row r="18" spans="1:11" ht="131.25" customHeight="1">
      <c r="A18" s="39" t="s">
        <v>158</v>
      </c>
      <c r="B18" s="18" t="s">
        <v>162</v>
      </c>
      <c r="C18" s="16">
        <v>27392.62</v>
      </c>
      <c r="D18" s="16">
        <v>25100</v>
      </c>
      <c r="E18" s="16">
        <v>20007.3</v>
      </c>
      <c r="F18" s="16">
        <v>20894.6</v>
      </c>
      <c r="G18" s="16">
        <v>20872.85</v>
      </c>
      <c r="H18" s="38">
        <f t="shared" si="1"/>
        <v>0.9163051946108113</v>
      </c>
      <c r="I18" s="38">
        <f t="shared" si="2"/>
        <v>0.7971035856573705</v>
      </c>
      <c r="J18" s="38">
        <f t="shared" si="3"/>
        <v>1.0443488126833704</v>
      </c>
      <c r="K18" s="38">
        <f t="shared" si="3"/>
        <v>0.9989590611928441</v>
      </c>
    </row>
    <row r="19" spans="1:11" ht="114.75">
      <c r="A19" s="39" t="s">
        <v>160</v>
      </c>
      <c r="B19" s="18" t="s">
        <v>207</v>
      </c>
      <c r="C19" s="16">
        <v>4978954.2</v>
      </c>
      <c r="D19" s="16">
        <v>4888061</v>
      </c>
      <c r="E19" s="16">
        <v>4641813</v>
      </c>
      <c r="F19" s="16">
        <v>4948334.3</v>
      </c>
      <c r="G19" s="16">
        <v>4943175.8</v>
      </c>
      <c r="H19" s="38">
        <f t="shared" si="1"/>
        <v>0.9817445197628047</v>
      </c>
      <c r="I19" s="38">
        <f t="shared" si="2"/>
        <v>0.9496225599475948</v>
      </c>
      <c r="J19" s="38">
        <f t="shared" si="3"/>
        <v>1.0660348230314318</v>
      </c>
      <c r="K19" s="38">
        <f t="shared" si="3"/>
        <v>0.9989575279907826</v>
      </c>
    </row>
    <row r="20" spans="1:11" ht="118.5" customHeight="1">
      <c r="A20" s="39" t="s">
        <v>159</v>
      </c>
      <c r="B20" s="18" t="s">
        <v>163</v>
      </c>
      <c r="C20" s="16">
        <v>-545730.07</v>
      </c>
      <c r="D20" s="16">
        <v>0</v>
      </c>
      <c r="E20" s="16">
        <v>0</v>
      </c>
      <c r="F20" s="16">
        <v>0</v>
      </c>
      <c r="G20" s="16">
        <v>0</v>
      </c>
      <c r="H20" s="38">
        <f t="shared" si="1"/>
        <v>0</v>
      </c>
      <c r="I20" s="38" t="s">
        <v>68</v>
      </c>
      <c r="J20" s="38" t="s">
        <v>68</v>
      </c>
      <c r="K20" s="38" t="s">
        <v>68</v>
      </c>
    </row>
    <row r="21" spans="1:11" ht="12.75">
      <c r="A21" s="12" t="s">
        <v>57</v>
      </c>
      <c r="B21" s="13" t="s">
        <v>58</v>
      </c>
      <c r="C21" s="14">
        <f>C22+C28+C31</f>
        <v>52216246.86000001</v>
      </c>
      <c r="D21" s="14">
        <f>D22+D28+D31</f>
        <v>50031000</v>
      </c>
      <c r="E21" s="14">
        <f>E22+E28+E31</f>
        <v>44361000</v>
      </c>
      <c r="F21" s="14">
        <f>F22+F28+F31</f>
        <v>40862000</v>
      </c>
      <c r="G21" s="14">
        <f>G22+G28+G31</f>
        <v>40862000</v>
      </c>
      <c r="H21" s="37">
        <f t="shared" si="1"/>
        <v>0.9581500588148552</v>
      </c>
      <c r="I21" s="37">
        <f t="shared" si="2"/>
        <v>0.8866702644360497</v>
      </c>
      <c r="J21" s="37">
        <f t="shared" si="3"/>
        <v>0.9211244110818061</v>
      </c>
      <c r="K21" s="37">
        <f t="shared" si="3"/>
        <v>1</v>
      </c>
    </row>
    <row r="22" spans="1:11" s="20" customFormat="1" ht="25.5">
      <c r="A22" s="41" t="s">
        <v>59</v>
      </c>
      <c r="B22" s="46" t="s">
        <v>22</v>
      </c>
      <c r="C22" s="43">
        <f>C23+C24+C25+C27+C26</f>
        <v>38916112.480000004</v>
      </c>
      <c r="D22" s="43">
        <f>D23+D24+D25+D27+D26</f>
        <v>38654000</v>
      </c>
      <c r="E22" s="43">
        <f>E23+E24+E25+E27+E26</f>
        <v>39670000</v>
      </c>
      <c r="F22" s="43">
        <f>F23+F24+F25+F27+F26</f>
        <v>39670000</v>
      </c>
      <c r="G22" s="43">
        <f>G23+G24+G25+G27+G26</f>
        <v>39670000</v>
      </c>
      <c r="H22" s="44">
        <f t="shared" si="1"/>
        <v>0.9932646797612503</v>
      </c>
      <c r="I22" s="44">
        <f t="shared" si="2"/>
        <v>1.0262844724996119</v>
      </c>
      <c r="J22" s="44">
        <f t="shared" si="3"/>
        <v>1</v>
      </c>
      <c r="K22" s="44">
        <f t="shared" si="3"/>
        <v>1</v>
      </c>
    </row>
    <row r="23" spans="1:11" ht="25.5">
      <c r="A23" s="39" t="s">
        <v>76</v>
      </c>
      <c r="B23" s="18" t="s">
        <v>77</v>
      </c>
      <c r="C23" s="16">
        <v>20239007.65</v>
      </c>
      <c r="D23" s="16">
        <v>16096000</v>
      </c>
      <c r="E23" s="16">
        <v>20175360</v>
      </c>
      <c r="F23" s="16">
        <v>20175360</v>
      </c>
      <c r="G23" s="16">
        <v>20175360</v>
      </c>
      <c r="H23" s="38">
        <f t="shared" si="1"/>
        <v>0.7952959096786547</v>
      </c>
      <c r="I23" s="38">
        <f t="shared" si="2"/>
        <v>1.2534393638170973</v>
      </c>
      <c r="J23" s="38">
        <f t="shared" si="3"/>
        <v>1</v>
      </c>
      <c r="K23" s="38">
        <f t="shared" si="3"/>
        <v>1</v>
      </c>
    </row>
    <row r="24" spans="1:11" ht="38.25">
      <c r="A24" s="39" t="s">
        <v>78</v>
      </c>
      <c r="B24" s="18" t="s">
        <v>79</v>
      </c>
      <c r="C24" s="16">
        <v>643.19</v>
      </c>
      <c r="D24" s="16">
        <v>0</v>
      </c>
      <c r="E24" s="16">
        <v>0</v>
      </c>
      <c r="F24" s="16">
        <v>0</v>
      </c>
      <c r="G24" s="16">
        <v>0</v>
      </c>
      <c r="H24" s="38">
        <f t="shared" si="1"/>
        <v>0</v>
      </c>
      <c r="I24" s="38" t="s">
        <v>68</v>
      </c>
      <c r="J24" s="38" t="s">
        <v>68</v>
      </c>
      <c r="K24" s="38" t="s">
        <v>68</v>
      </c>
    </row>
    <row r="25" spans="1:11" ht="63.75">
      <c r="A25" s="39" t="s">
        <v>80</v>
      </c>
      <c r="B25" s="18" t="s">
        <v>206</v>
      </c>
      <c r="C25" s="16">
        <v>18741761.61</v>
      </c>
      <c r="D25" s="16">
        <v>22557500</v>
      </c>
      <c r="E25" s="16">
        <v>19494640</v>
      </c>
      <c r="F25" s="16">
        <v>19494640</v>
      </c>
      <c r="G25" s="16">
        <v>19494640</v>
      </c>
      <c r="H25" s="38">
        <f t="shared" si="1"/>
        <v>1.2035955034218366</v>
      </c>
      <c r="I25" s="38">
        <f t="shared" si="2"/>
        <v>0.8642198825224426</v>
      </c>
      <c r="J25" s="38">
        <f t="shared" si="3"/>
        <v>1</v>
      </c>
      <c r="K25" s="38">
        <f t="shared" si="3"/>
        <v>1</v>
      </c>
    </row>
    <row r="26" spans="1:11" ht="51">
      <c r="A26" s="39" t="s">
        <v>208</v>
      </c>
      <c r="B26" s="18" t="s">
        <v>209</v>
      </c>
      <c r="C26" s="16">
        <v>8.15</v>
      </c>
      <c r="D26" s="16">
        <v>0</v>
      </c>
      <c r="E26" s="16">
        <v>0</v>
      </c>
      <c r="F26" s="16">
        <v>0</v>
      </c>
      <c r="G26" s="16">
        <v>0</v>
      </c>
      <c r="H26" s="38">
        <f t="shared" si="1"/>
        <v>0</v>
      </c>
      <c r="I26" s="38" t="s">
        <v>68</v>
      </c>
      <c r="J26" s="38" t="s">
        <v>68</v>
      </c>
      <c r="K26" s="38" t="s">
        <v>68</v>
      </c>
    </row>
    <row r="27" spans="1:11" ht="39.75" customHeight="1">
      <c r="A27" s="40" t="s">
        <v>81</v>
      </c>
      <c r="B27" s="18" t="s">
        <v>82</v>
      </c>
      <c r="C27" s="16">
        <v>-65308.12</v>
      </c>
      <c r="D27" s="16">
        <v>500</v>
      </c>
      <c r="E27" s="16">
        <v>0</v>
      </c>
      <c r="F27" s="16">
        <v>0</v>
      </c>
      <c r="G27" s="16">
        <v>0</v>
      </c>
      <c r="H27" s="38">
        <f t="shared" si="1"/>
        <v>-0.007656015821616056</v>
      </c>
      <c r="I27" s="38">
        <f t="shared" si="2"/>
        <v>0</v>
      </c>
      <c r="J27" s="38" t="s">
        <v>68</v>
      </c>
      <c r="K27" s="38" t="s">
        <v>68</v>
      </c>
    </row>
    <row r="28" spans="1:11" s="20" customFormat="1" ht="25.5">
      <c r="A28" s="41" t="s">
        <v>23</v>
      </c>
      <c r="B28" s="46" t="s">
        <v>24</v>
      </c>
      <c r="C28" s="43">
        <f>C29+C30</f>
        <v>12650510.78</v>
      </c>
      <c r="D28" s="43">
        <f>D29+D30</f>
        <v>10787000</v>
      </c>
      <c r="E28" s="43">
        <f>E29+E30</f>
        <v>3499000</v>
      </c>
      <c r="F28" s="43">
        <f>F29+F30</f>
        <v>0</v>
      </c>
      <c r="G28" s="43">
        <f>G29+G30</f>
        <v>0</v>
      </c>
      <c r="H28" s="44">
        <f t="shared" si="1"/>
        <v>0.8526928428102569</v>
      </c>
      <c r="I28" s="44">
        <f t="shared" si="2"/>
        <v>0.32437192917400576</v>
      </c>
      <c r="J28" s="44">
        <f t="shared" si="3"/>
        <v>0</v>
      </c>
      <c r="K28" s="44" t="s">
        <v>68</v>
      </c>
    </row>
    <row r="29" spans="1:11" ht="25.5">
      <c r="A29" s="39" t="s">
        <v>83</v>
      </c>
      <c r="B29" s="18" t="s">
        <v>84</v>
      </c>
      <c r="C29" s="16">
        <v>12646901.27</v>
      </c>
      <c r="D29" s="16">
        <v>10787000</v>
      </c>
      <c r="E29" s="16">
        <v>3499000</v>
      </c>
      <c r="F29" s="16">
        <v>0</v>
      </c>
      <c r="G29" s="16">
        <v>0</v>
      </c>
      <c r="H29" s="38">
        <f t="shared" si="1"/>
        <v>0.8529362070365875</v>
      </c>
      <c r="I29" s="38">
        <f t="shared" si="2"/>
        <v>0.32437192917400576</v>
      </c>
      <c r="J29" s="38">
        <f t="shared" si="3"/>
        <v>0</v>
      </c>
      <c r="K29" s="38" t="s">
        <v>68</v>
      </c>
    </row>
    <row r="30" spans="1:11" ht="38.25">
      <c r="A30" s="39" t="s">
        <v>85</v>
      </c>
      <c r="B30" s="18" t="s">
        <v>86</v>
      </c>
      <c r="C30" s="16">
        <v>3609.51</v>
      </c>
      <c r="D30" s="16">
        <v>0</v>
      </c>
      <c r="E30" s="16">
        <v>0</v>
      </c>
      <c r="F30" s="16">
        <v>0</v>
      </c>
      <c r="G30" s="16">
        <v>0</v>
      </c>
      <c r="H30" s="38">
        <f t="shared" si="1"/>
        <v>0</v>
      </c>
      <c r="I30" s="38" t="s">
        <v>68</v>
      </c>
      <c r="J30" s="38" t="s">
        <v>68</v>
      </c>
      <c r="K30" s="38" t="s">
        <v>68</v>
      </c>
    </row>
    <row r="31" spans="1:11" s="20" customFormat="1" ht="38.25">
      <c r="A31" s="47" t="s">
        <v>99</v>
      </c>
      <c r="B31" s="46" t="s">
        <v>100</v>
      </c>
      <c r="C31" s="43">
        <v>649623.6</v>
      </c>
      <c r="D31" s="43">
        <v>590000</v>
      </c>
      <c r="E31" s="43">
        <v>1192000</v>
      </c>
      <c r="F31" s="43">
        <v>1192000</v>
      </c>
      <c r="G31" s="43">
        <v>1192000</v>
      </c>
      <c r="H31" s="44">
        <f t="shared" si="1"/>
        <v>0.9082182359138431</v>
      </c>
      <c r="I31" s="44">
        <f t="shared" si="2"/>
        <v>2.0203389830508476</v>
      </c>
      <c r="J31" s="44">
        <f t="shared" si="3"/>
        <v>1</v>
      </c>
      <c r="K31" s="44">
        <f t="shared" si="3"/>
        <v>1</v>
      </c>
    </row>
    <row r="32" spans="1:11" ht="12.75">
      <c r="A32" s="12" t="s">
        <v>34</v>
      </c>
      <c r="B32" s="13" t="s">
        <v>35</v>
      </c>
      <c r="C32" s="14">
        <f>C33+C34</f>
        <v>13711483.889999999</v>
      </c>
      <c r="D32" s="14">
        <f>D33+D34</f>
        <v>4865000</v>
      </c>
      <c r="E32" s="14">
        <f>E33+E34</f>
        <v>10119793</v>
      </c>
      <c r="F32" s="14">
        <f>F33+F34</f>
        <v>10119793</v>
      </c>
      <c r="G32" s="14">
        <f>G33+G34</f>
        <v>10144793</v>
      </c>
      <c r="H32" s="37">
        <f t="shared" si="1"/>
        <v>0.354812071328627</v>
      </c>
      <c r="I32" s="37">
        <f t="shared" si="2"/>
        <v>2.0801218910585817</v>
      </c>
      <c r="J32" s="37">
        <f t="shared" si="3"/>
        <v>1</v>
      </c>
      <c r="K32" s="37">
        <f t="shared" si="3"/>
        <v>1.0024704062622625</v>
      </c>
    </row>
    <row r="33" spans="1:11" ht="42.75" customHeight="1">
      <c r="A33" s="39" t="s">
        <v>101</v>
      </c>
      <c r="B33" s="49" t="s">
        <v>102</v>
      </c>
      <c r="C33" s="16">
        <v>4758719.01</v>
      </c>
      <c r="D33" s="16">
        <v>4865000</v>
      </c>
      <c r="E33" s="16">
        <v>4069793</v>
      </c>
      <c r="F33" s="16">
        <v>4069793</v>
      </c>
      <c r="G33" s="16">
        <v>4069793</v>
      </c>
      <c r="H33" s="38">
        <f t="shared" si="1"/>
        <v>1.022333949488646</v>
      </c>
      <c r="I33" s="38">
        <f t="shared" si="2"/>
        <v>0.8365453237410072</v>
      </c>
      <c r="J33" s="38">
        <f t="shared" si="3"/>
        <v>1</v>
      </c>
      <c r="K33" s="38">
        <f t="shared" si="3"/>
        <v>1</v>
      </c>
    </row>
    <row r="34" spans="1:11" s="20" customFormat="1" ht="12.75">
      <c r="A34" s="41" t="s">
        <v>36</v>
      </c>
      <c r="B34" s="46" t="s">
        <v>37</v>
      </c>
      <c r="C34" s="43">
        <f>C35+C36</f>
        <v>8952764.879999999</v>
      </c>
      <c r="D34" s="43">
        <f>D35+D36</f>
        <v>0</v>
      </c>
      <c r="E34" s="43">
        <f>E35+E36</f>
        <v>6050000</v>
      </c>
      <c r="F34" s="43">
        <f>F35+F36</f>
        <v>6050000</v>
      </c>
      <c r="G34" s="43">
        <f>G35+G36</f>
        <v>6075000</v>
      </c>
      <c r="H34" s="44">
        <f t="shared" si="1"/>
        <v>0</v>
      </c>
      <c r="I34" s="44" t="s">
        <v>68</v>
      </c>
      <c r="J34" s="44">
        <f t="shared" si="3"/>
        <v>1</v>
      </c>
      <c r="K34" s="44">
        <f t="shared" si="3"/>
        <v>1.0041322314049588</v>
      </c>
    </row>
    <row r="35" spans="1:11" ht="38.25">
      <c r="A35" s="39" t="s">
        <v>87</v>
      </c>
      <c r="B35" s="18" t="s">
        <v>88</v>
      </c>
      <c r="C35" s="16">
        <v>8951824.54</v>
      </c>
      <c r="D35" s="16">
        <v>0</v>
      </c>
      <c r="E35" s="16">
        <v>6050000</v>
      </c>
      <c r="F35" s="16">
        <v>6050000</v>
      </c>
      <c r="G35" s="16">
        <v>6075000</v>
      </c>
      <c r="H35" s="38">
        <f t="shared" si="1"/>
        <v>0</v>
      </c>
      <c r="I35" s="38" t="s">
        <v>68</v>
      </c>
      <c r="J35" s="38">
        <f t="shared" si="3"/>
        <v>1</v>
      </c>
      <c r="K35" s="38">
        <f t="shared" si="3"/>
        <v>1.0041322314049588</v>
      </c>
    </row>
    <row r="36" spans="1:11" ht="38.25">
      <c r="A36" s="39" t="s">
        <v>89</v>
      </c>
      <c r="B36" s="18" t="s">
        <v>90</v>
      </c>
      <c r="C36" s="16">
        <v>940.34</v>
      </c>
      <c r="D36" s="16">
        <v>0</v>
      </c>
      <c r="E36" s="16">
        <v>0</v>
      </c>
      <c r="F36" s="16">
        <v>0</v>
      </c>
      <c r="G36" s="16">
        <v>0</v>
      </c>
      <c r="H36" s="38">
        <f t="shared" si="1"/>
        <v>0</v>
      </c>
      <c r="I36" s="38" t="s">
        <v>68</v>
      </c>
      <c r="J36" s="38" t="s">
        <v>68</v>
      </c>
      <c r="K36" s="38" t="s">
        <v>68</v>
      </c>
    </row>
    <row r="37" spans="1:11" ht="12.75">
      <c r="A37" s="12" t="s">
        <v>38</v>
      </c>
      <c r="B37" s="13" t="s">
        <v>39</v>
      </c>
      <c r="C37" s="14">
        <f>C38+C39</f>
        <v>10462454.41</v>
      </c>
      <c r="D37" s="14">
        <f>D38+D39</f>
        <v>8199892</v>
      </c>
      <c r="E37" s="14">
        <f>E38+E39</f>
        <v>10844650</v>
      </c>
      <c r="F37" s="14">
        <f>F38+F39</f>
        <v>10844650</v>
      </c>
      <c r="G37" s="14">
        <f>G38+G39</f>
        <v>10844650</v>
      </c>
      <c r="H37" s="37">
        <f t="shared" si="1"/>
        <v>0.7837445859895508</v>
      </c>
      <c r="I37" s="37">
        <f t="shared" si="2"/>
        <v>1.3225357114459557</v>
      </c>
      <c r="J37" s="37">
        <f t="shared" si="3"/>
        <v>1</v>
      </c>
      <c r="K37" s="37">
        <f t="shared" si="3"/>
        <v>1</v>
      </c>
    </row>
    <row r="38" spans="1:11" ht="38.25">
      <c r="A38" s="15" t="s">
        <v>40</v>
      </c>
      <c r="B38" s="18" t="s">
        <v>41</v>
      </c>
      <c r="C38" s="16">
        <v>10457454.41</v>
      </c>
      <c r="D38" s="16">
        <v>8199892</v>
      </c>
      <c r="E38" s="16">
        <v>10824650</v>
      </c>
      <c r="F38" s="16">
        <v>10824650</v>
      </c>
      <c r="G38" s="16">
        <v>10824650</v>
      </c>
      <c r="H38" s="38">
        <f t="shared" si="1"/>
        <v>0.7841193160888951</v>
      </c>
      <c r="I38" s="38">
        <f t="shared" si="2"/>
        <v>1.3200966549315527</v>
      </c>
      <c r="J38" s="38">
        <f t="shared" si="3"/>
        <v>1</v>
      </c>
      <c r="K38" s="38">
        <f t="shared" si="3"/>
        <v>1</v>
      </c>
    </row>
    <row r="39" spans="1:11" ht="38.25">
      <c r="A39" s="15" t="s">
        <v>42</v>
      </c>
      <c r="B39" s="18" t="s">
        <v>43</v>
      </c>
      <c r="C39" s="16">
        <v>5000</v>
      </c>
      <c r="D39" s="16">
        <v>0</v>
      </c>
      <c r="E39" s="16">
        <v>20000</v>
      </c>
      <c r="F39" s="16">
        <v>20000</v>
      </c>
      <c r="G39" s="16">
        <v>20000</v>
      </c>
      <c r="H39" s="38">
        <f t="shared" si="1"/>
        <v>0</v>
      </c>
      <c r="I39" s="38" t="s">
        <v>68</v>
      </c>
      <c r="J39" s="38">
        <f t="shared" si="3"/>
        <v>1</v>
      </c>
      <c r="K39" s="38">
        <f t="shared" si="3"/>
        <v>1</v>
      </c>
    </row>
    <row r="40" spans="1:11" ht="13.5">
      <c r="A40" s="12"/>
      <c r="B40" s="21" t="s">
        <v>44</v>
      </c>
      <c r="C40" s="22">
        <f>C41+C49+C55+C60+C62+C93</f>
        <v>125396331.51</v>
      </c>
      <c r="D40" s="22">
        <f>D41+D49+D55+D60+D62+D93</f>
        <v>101902277.85</v>
      </c>
      <c r="E40" s="22">
        <f>E41+E49+E55+E60+E62+E93</f>
        <v>114596205.96</v>
      </c>
      <c r="F40" s="22">
        <f>F41+F49+F55+F60+F62+F93</f>
        <v>104267520.60999998</v>
      </c>
      <c r="G40" s="22">
        <f>G41+G49+G55+G60+G62+G93</f>
        <v>107499826.08</v>
      </c>
      <c r="H40" s="37">
        <f aca="true" t="shared" si="4" ref="H40:H56">D40/C40</f>
        <v>0.8126416189605481</v>
      </c>
      <c r="I40" s="37">
        <f>E40/D40</f>
        <v>1.124569620795773</v>
      </c>
      <c r="J40" s="37">
        <f aca="true" t="shared" si="5" ref="J40:K47">F40/E40</f>
        <v>0.9098688716308352</v>
      </c>
      <c r="K40" s="37">
        <f t="shared" si="5"/>
        <v>1.0310001182639612</v>
      </c>
    </row>
    <row r="41" spans="1:11" ht="25.5">
      <c r="A41" s="23" t="s">
        <v>45</v>
      </c>
      <c r="B41" s="24" t="s">
        <v>7</v>
      </c>
      <c r="C41" s="14">
        <f>C42+C47+C48</f>
        <v>94391804.03</v>
      </c>
      <c r="D41" s="14">
        <f>D42+D47+D48</f>
        <v>85628813.69</v>
      </c>
      <c r="E41" s="14">
        <f>E42+E47+E48</f>
        <v>92130555.94</v>
      </c>
      <c r="F41" s="14">
        <f>F42+F47+F48</f>
        <v>95969889.63999999</v>
      </c>
      <c r="G41" s="14">
        <f>G42+G47+G48</f>
        <v>99824890.8</v>
      </c>
      <c r="H41" s="37">
        <f t="shared" si="4"/>
        <v>0.9071636522889751</v>
      </c>
      <c r="I41" s="37">
        <f>E41/D41</f>
        <v>1.0759293743521674</v>
      </c>
      <c r="J41" s="37">
        <f t="shared" si="5"/>
        <v>1.0416727508135342</v>
      </c>
      <c r="K41" s="37">
        <f t="shared" si="5"/>
        <v>1.0401688610298585</v>
      </c>
    </row>
    <row r="42" spans="1:11" s="20" customFormat="1" ht="94.5" customHeight="1">
      <c r="A42" s="41" t="s">
        <v>8</v>
      </c>
      <c r="B42" s="50" t="s">
        <v>9</v>
      </c>
      <c r="C42" s="43">
        <f>C43+C44+C45+C46</f>
        <v>30403536.240000002</v>
      </c>
      <c r="D42" s="43">
        <f>D43+D44+D45+D46</f>
        <v>22948297.39</v>
      </c>
      <c r="E42" s="43">
        <f>E43+E44+E45+E46</f>
        <v>21038500.28</v>
      </c>
      <c r="F42" s="43">
        <f>F43+F44+F45+F46</f>
        <v>21880040.299999997</v>
      </c>
      <c r="G42" s="43">
        <f>G43+G44+G45+G46</f>
        <v>22755241.9</v>
      </c>
      <c r="H42" s="44">
        <f t="shared" si="4"/>
        <v>0.7547904036178654</v>
      </c>
      <c r="I42" s="44">
        <f>E42/D42</f>
        <v>0.9167782656140662</v>
      </c>
      <c r="J42" s="44">
        <f t="shared" si="5"/>
        <v>1.0400000004182806</v>
      </c>
      <c r="K42" s="44">
        <f t="shared" si="5"/>
        <v>1.039999999451555</v>
      </c>
    </row>
    <row r="43" spans="1:11" ht="76.5">
      <c r="A43" s="39" t="s">
        <v>91</v>
      </c>
      <c r="B43" s="48" t="s">
        <v>92</v>
      </c>
      <c r="C43" s="16">
        <v>13096296.34</v>
      </c>
      <c r="D43" s="16">
        <v>11982474.38</v>
      </c>
      <c r="E43" s="16">
        <v>8522921.39</v>
      </c>
      <c r="F43" s="16">
        <v>8863838.25</v>
      </c>
      <c r="G43" s="16">
        <v>9218391.78</v>
      </c>
      <c r="H43" s="38">
        <f t="shared" si="4"/>
        <v>0.9149513777725039</v>
      </c>
      <c r="I43" s="38">
        <f>E43/D43</f>
        <v>0.7112822543752436</v>
      </c>
      <c r="J43" s="38">
        <f t="shared" si="5"/>
        <v>1.0400000005162549</v>
      </c>
      <c r="K43" s="38">
        <f t="shared" si="5"/>
        <v>1.0399999999999998</v>
      </c>
    </row>
    <row r="44" spans="1:11" ht="76.5">
      <c r="A44" s="39" t="s">
        <v>93</v>
      </c>
      <c r="B44" s="48" t="s">
        <v>94</v>
      </c>
      <c r="C44" s="16">
        <v>2917255.28</v>
      </c>
      <c r="D44" s="16">
        <v>3084050.7</v>
      </c>
      <c r="E44" s="16">
        <v>4377859.47</v>
      </c>
      <c r="F44" s="16">
        <v>4552973.85</v>
      </c>
      <c r="G44" s="16">
        <v>4735092.8</v>
      </c>
      <c r="H44" s="38">
        <f t="shared" si="4"/>
        <v>1.057175462546425</v>
      </c>
      <c r="I44" s="38">
        <f>E44/D44</f>
        <v>1.419516050757531</v>
      </c>
      <c r="J44" s="38">
        <f t="shared" si="5"/>
        <v>1.0400000002741066</v>
      </c>
      <c r="K44" s="38">
        <f t="shared" si="5"/>
        <v>1.0399999991214535</v>
      </c>
    </row>
    <row r="45" spans="1:11" ht="63.75">
      <c r="A45" s="39" t="s">
        <v>95</v>
      </c>
      <c r="B45" s="25" t="s">
        <v>96</v>
      </c>
      <c r="C45" s="16">
        <v>-204560.78</v>
      </c>
      <c r="D45" s="16">
        <v>0</v>
      </c>
      <c r="E45" s="16">
        <v>0</v>
      </c>
      <c r="F45" s="16">
        <v>0</v>
      </c>
      <c r="G45" s="16">
        <v>0</v>
      </c>
      <c r="H45" s="38">
        <f t="shared" si="4"/>
        <v>0</v>
      </c>
      <c r="I45" s="38" t="s">
        <v>68</v>
      </c>
      <c r="J45" s="38" t="s">
        <v>68</v>
      </c>
      <c r="K45" s="38" t="s">
        <v>68</v>
      </c>
    </row>
    <row r="46" spans="1:11" ht="38.25">
      <c r="A46" s="39" t="s">
        <v>97</v>
      </c>
      <c r="B46" s="48" t="s">
        <v>98</v>
      </c>
      <c r="C46" s="16">
        <v>14594545.4</v>
      </c>
      <c r="D46" s="16">
        <v>7881772.31</v>
      </c>
      <c r="E46" s="16">
        <v>8137719.42</v>
      </c>
      <c r="F46" s="16">
        <v>8463228.2</v>
      </c>
      <c r="G46" s="16">
        <v>8801757.32</v>
      </c>
      <c r="H46" s="38">
        <f t="shared" si="4"/>
        <v>0.5400491823472624</v>
      </c>
      <c r="I46" s="38">
        <f aca="true" t="shared" si="6" ref="I46:I53">E46/D46</f>
        <v>1.0324732940680446</v>
      </c>
      <c r="J46" s="38">
        <f t="shared" si="5"/>
        <v>1.0400000003932304</v>
      </c>
      <c r="K46" s="38">
        <f t="shared" si="5"/>
        <v>1.0399999990547344</v>
      </c>
    </row>
    <row r="47" spans="1:11" ht="51">
      <c r="A47" s="39" t="s">
        <v>103</v>
      </c>
      <c r="B47" s="27" t="s">
        <v>104</v>
      </c>
      <c r="C47" s="16">
        <v>2481730.43</v>
      </c>
      <c r="D47" s="16">
        <v>640141.56</v>
      </c>
      <c r="E47" s="16">
        <v>658616</v>
      </c>
      <c r="F47" s="16">
        <v>954896.6</v>
      </c>
      <c r="G47" s="16">
        <v>1042447.2</v>
      </c>
      <c r="H47" s="38">
        <f t="shared" si="4"/>
        <v>0.257941616970865</v>
      </c>
      <c r="I47" s="38">
        <f t="shared" si="6"/>
        <v>1.0288599290444445</v>
      </c>
      <c r="J47" s="38">
        <f t="shared" si="5"/>
        <v>1.4498533287985715</v>
      </c>
      <c r="K47" s="38">
        <f t="shared" si="5"/>
        <v>1.0916859479864103</v>
      </c>
    </row>
    <row r="48" spans="1:11" ht="76.5">
      <c r="A48" s="39" t="s">
        <v>105</v>
      </c>
      <c r="B48" s="27" t="s">
        <v>106</v>
      </c>
      <c r="C48" s="16">
        <v>61506537.36</v>
      </c>
      <c r="D48" s="16">
        <v>62040374.74</v>
      </c>
      <c r="E48" s="16">
        <v>70433439.66</v>
      </c>
      <c r="F48" s="16">
        <v>73134952.74</v>
      </c>
      <c r="G48" s="16">
        <v>76027201.7</v>
      </c>
      <c r="H48" s="38">
        <f t="shared" si="4"/>
        <v>1.0086793599983597</v>
      </c>
      <c r="I48" s="38">
        <f t="shared" si="6"/>
        <v>1.135283917209943</v>
      </c>
      <c r="J48" s="38">
        <f aca="true" t="shared" si="7" ref="J48:K56">F48/E48</f>
        <v>1.0383555466414942</v>
      </c>
      <c r="K48" s="38">
        <f t="shared" si="7"/>
        <v>1.039546739987406</v>
      </c>
    </row>
    <row r="49" spans="1:11" ht="12.75">
      <c r="A49" s="12" t="s">
        <v>26</v>
      </c>
      <c r="B49" s="26" t="s">
        <v>27</v>
      </c>
      <c r="C49" s="14">
        <f>C50</f>
        <v>2777112.34</v>
      </c>
      <c r="D49" s="14">
        <f>D50</f>
        <v>2718700</v>
      </c>
      <c r="E49" s="14">
        <f>E50</f>
        <v>2915100</v>
      </c>
      <c r="F49" s="14">
        <f>F50</f>
        <v>2915100</v>
      </c>
      <c r="G49" s="14">
        <f>G50</f>
        <v>2915100</v>
      </c>
      <c r="H49" s="37">
        <f t="shared" si="4"/>
        <v>0.9789665188697408</v>
      </c>
      <c r="I49" s="37">
        <f t="shared" si="6"/>
        <v>1.0722404090190165</v>
      </c>
      <c r="J49" s="37">
        <f t="shared" si="7"/>
        <v>1</v>
      </c>
      <c r="K49" s="37">
        <f t="shared" si="7"/>
        <v>1</v>
      </c>
    </row>
    <row r="50" spans="1:11" s="20" customFormat="1" ht="25.5">
      <c r="A50" s="41" t="s">
        <v>28</v>
      </c>
      <c r="B50" s="51" t="s">
        <v>29</v>
      </c>
      <c r="C50" s="43">
        <f>C51+C52+C53+C54</f>
        <v>2777112.34</v>
      </c>
      <c r="D50" s="43">
        <f>D51+D52+D53+D54</f>
        <v>2718700</v>
      </c>
      <c r="E50" s="43">
        <f>E51+E52+E53+E54</f>
        <v>2915100</v>
      </c>
      <c r="F50" s="43">
        <f>F51+F52+F53+F54</f>
        <v>2915100</v>
      </c>
      <c r="G50" s="43">
        <f>G51+G52+G53+G54</f>
        <v>2915100</v>
      </c>
      <c r="H50" s="44">
        <f t="shared" si="4"/>
        <v>0.9789665188697408</v>
      </c>
      <c r="I50" s="44">
        <f t="shared" si="6"/>
        <v>1.0722404090190165</v>
      </c>
      <c r="J50" s="44">
        <f t="shared" si="7"/>
        <v>1</v>
      </c>
      <c r="K50" s="44">
        <f t="shared" si="7"/>
        <v>1</v>
      </c>
    </row>
    <row r="51" spans="1:11" ht="25.5">
      <c r="A51" s="39" t="s">
        <v>107</v>
      </c>
      <c r="B51" s="18" t="s">
        <v>108</v>
      </c>
      <c r="C51" s="16">
        <v>1431829.74</v>
      </c>
      <c r="D51" s="16">
        <v>630800</v>
      </c>
      <c r="E51" s="16">
        <v>681250</v>
      </c>
      <c r="F51" s="16">
        <v>681250</v>
      </c>
      <c r="G51" s="16">
        <v>681250</v>
      </c>
      <c r="H51" s="38">
        <f t="shared" si="4"/>
        <v>0.44055517382953646</v>
      </c>
      <c r="I51" s="38">
        <f t="shared" si="6"/>
        <v>1.0799778059606848</v>
      </c>
      <c r="J51" s="38">
        <f t="shared" si="7"/>
        <v>1</v>
      </c>
      <c r="K51" s="38">
        <f t="shared" si="7"/>
        <v>1</v>
      </c>
    </row>
    <row r="52" spans="1:11" ht="25.5">
      <c r="A52" s="39" t="s">
        <v>109</v>
      </c>
      <c r="B52" s="18" t="s">
        <v>110</v>
      </c>
      <c r="C52" s="16">
        <v>1165229.61</v>
      </c>
      <c r="D52" s="16">
        <v>2007900</v>
      </c>
      <c r="E52" s="16">
        <v>2179350</v>
      </c>
      <c r="F52" s="16">
        <v>2179350</v>
      </c>
      <c r="G52" s="16">
        <v>2179350</v>
      </c>
      <c r="H52" s="38">
        <f t="shared" si="4"/>
        <v>1.7231796915974353</v>
      </c>
      <c r="I52" s="38">
        <f t="shared" si="6"/>
        <v>1.085387718511878</v>
      </c>
      <c r="J52" s="38">
        <f t="shared" si="7"/>
        <v>1</v>
      </c>
      <c r="K52" s="38">
        <f t="shared" si="7"/>
        <v>1</v>
      </c>
    </row>
    <row r="53" spans="1:11" ht="18.75" customHeight="1">
      <c r="A53" s="39" t="s">
        <v>149</v>
      </c>
      <c r="B53" s="18" t="s">
        <v>150</v>
      </c>
      <c r="C53" s="16">
        <v>11880.98</v>
      </c>
      <c r="D53" s="16">
        <v>80000</v>
      </c>
      <c r="E53" s="16">
        <v>54500</v>
      </c>
      <c r="F53" s="16">
        <v>54500</v>
      </c>
      <c r="G53" s="16">
        <v>54500</v>
      </c>
      <c r="H53" s="38">
        <f t="shared" si="4"/>
        <v>6.733451280954938</v>
      </c>
      <c r="I53" s="38">
        <f t="shared" si="6"/>
        <v>0.68125</v>
      </c>
      <c r="J53" s="38">
        <f>F53/E53</f>
        <v>1</v>
      </c>
      <c r="K53" s="38">
        <f t="shared" si="7"/>
        <v>1</v>
      </c>
    </row>
    <row r="54" spans="1:11" ht="18.75" customHeight="1">
      <c r="A54" s="39" t="s">
        <v>152</v>
      </c>
      <c r="B54" s="18" t="s">
        <v>153</v>
      </c>
      <c r="C54" s="16">
        <v>168172.01</v>
      </c>
      <c r="D54" s="16">
        <v>0</v>
      </c>
      <c r="E54" s="16">
        <v>0</v>
      </c>
      <c r="F54" s="16">
        <v>0</v>
      </c>
      <c r="G54" s="16">
        <v>0</v>
      </c>
      <c r="H54" s="38">
        <f t="shared" si="4"/>
        <v>0</v>
      </c>
      <c r="I54" s="38" t="s">
        <v>68</v>
      </c>
      <c r="J54" s="38" t="s">
        <v>68</v>
      </c>
      <c r="K54" s="38" t="s">
        <v>68</v>
      </c>
    </row>
    <row r="55" spans="1:11" ht="25.5">
      <c r="A55" s="12" t="s">
        <v>25</v>
      </c>
      <c r="B55" s="26" t="s">
        <v>30</v>
      </c>
      <c r="C55" s="14">
        <f>C56+C57</f>
        <v>2631295.08</v>
      </c>
      <c r="D55" s="14">
        <f>D56+D57</f>
        <v>1102515.72</v>
      </c>
      <c r="E55" s="14">
        <f>E56+E57</f>
        <v>1293219.82</v>
      </c>
      <c r="F55" s="14">
        <f>F56+F57</f>
        <v>988619.1400000001</v>
      </c>
      <c r="G55" s="14">
        <f>G56+G57</f>
        <v>999804.06</v>
      </c>
      <c r="H55" s="37">
        <f t="shared" si="4"/>
        <v>0.41900117108872487</v>
      </c>
      <c r="I55" s="37">
        <f aca="true" t="shared" si="8" ref="I55:I62">E55/D55</f>
        <v>1.1729717740441834</v>
      </c>
      <c r="J55" s="37">
        <f t="shared" si="7"/>
        <v>0.7644633377177904</v>
      </c>
      <c r="K55" s="37">
        <f t="shared" si="7"/>
        <v>1.0113136794013515</v>
      </c>
    </row>
    <row r="56" spans="1:11" ht="25.5">
      <c r="A56" s="39" t="s">
        <v>111</v>
      </c>
      <c r="B56" s="27" t="s">
        <v>112</v>
      </c>
      <c r="C56" s="16">
        <v>134195.19</v>
      </c>
      <c r="D56" s="16">
        <v>95877</v>
      </c>
      <c r="E56" s="16">
        <v>206024</v>
      </c>
      <c r="F56" s="16">
        <v>167151.8</v>
      </c>
      <c r="G56" s="16">
        <v>168762.55</v>
      </c>
      <c r="H56" s="38">
        <f t="shared" si="4"/>
        <v>0.7144592887420183</v>
      </c>
      <c r="I56" s="38">
        <f t="shared" si="8"/>
        <v>2.1488365301375723</v>
      </c>
      <c r="J56" s="38">
        <f t="shared" si="7"/>
        <v>0.8113219819050207</v>
      </c>
      <c r="K56" s="38">
        <f t="shared" si="7"/>
        <v>1.0096364502206976</v>
      </c>
    </row>
    <row r="57" spans="1:11" s="20" customFormat="1" ht="12.75">
      <c r="A57" s="41" t="s">
        <v>11</v>
      </c>
      <c r="B57" s="51" t="s">
        <v>10</v>
      </c>
      <c r="C57" s="43">
        <f>C58+C59</f>
        <v>2497099.89</v>
      </c>
      <c r="D57" s="43">
        <f>D58+D59</f>
        <v>1006638.72</v>
      </c>
      <c r="E57" s="43">
        <f>E58+E59</f>
        <v>1087195.82</v>
      </c>
      <c r="F57" s="43">
        <f>F58+F59</f>
        <v>821467.3400000001</v>
      </c>
      <c r="G57" s="43">
        <f>G58+G59</f>
        <v>831041.51</v>
      </c>
      <c r="H57" s="44">
        <f aca="true" t="shared" si="9" ref="H57:H73">D57/C57</f>
        <v>0.40312312856655486</v>
      </c>
      <c r="I57" s="44">
        <f t="shared" si="8"/>
        <v>1.0800258309157829</v>
      </c>
      <c r="J57" s="44">
        <f aca="true" t="shared" si="10" ref="J57:K62">F57/E57</f>
        <v>0.7555836077441873</v>
      </c>
      <c r="K57" s="44">
        <f t="shared" si="10"/>
        <v>1.0116549612307166</v>
      </c>
    </row>
    <row r="58" spans="1:11" ht="38.25">
      <c r="A58" s="39" t="s">
        <v>113</v>
      </c>
      <c r="B58" s="27" t="s">
        <v>114</v>
      </c>
      <c r="C58" s="16">
        <v>330651.75</v>
      </c>
      <c r="D58" s="16">
        <v>206641.12</v>
      </c>
      <c r="E58" s="16">
        <v>282646.94</v>
      </c>
      <c r="F58" s="16">
        <v>282646.94</v>
      </c>
      <c r="G58" s="16">
        <v>282646.94</v>
      </c>
      <c r="H58" s="38">
        <f t="shared" si="9"/>
        <v>0.6249509340265097</v>
      </c>
      <c r="I58" s="38">
        <f t="shared" si="8"/>
        <v>1.3678155635238525</v>
      </c>
      <c r="J58" s="38">
        <f t="shared" si="10"/>
        <v>1</v>
      </c>
      <c r="K58" s="38">
        <f t="shared" si="10"/>
        <v>1</v>
      </c>
    </row>
    <row r="59" spans="1:11" ht="25.5">
      <c r="A59" s="39" t="s">
        <v>115</v>
      </c>
      <c r="B59" s="27" t="s">
        <v>116</v>
      </c>
      <c r="C59" s="16">
        <v>2166448.14</v>
      </c>
      <c r="D59" s="16">
        <v>799997.6</v>
      </c>
      <c r="E59" s="16">
        <v>804548.88</v>
      </c>
      <c r="F59" s="16">
        <v>538820.4</v>
      </c>
      <c r="G59" s="16">
        <v>548394.57</v>
      </c>
      <c r="H59" s="38">
        <f t="shared" si="9"/>
        <v>0.3692669052304201</v>
      </c>
      <c r="I59" s="38">
        <f t="shared" si="8"/>
        <v>1.0056891170673512</v>
      </c>
      <c r="J59" s="38">
        <f t="shared" si="10"/>
        <v>0.6697174197793925</v>
      </c>
      <c r="K59" s="38">
        <f t="shared" si="10"/>
        <v>1.0177687593120082</v>
      </c>
    </row>
    <row r="60" spans="1:11" ht="25.5">
      <c r="A60" s="12" t="s">
        <v>31</v>
      </c>
      <c r="B60" s="26" t="s">
        <v>32</v>
      </c>
      <c r="C60" s="14">
        <f>C61</f>
        <v>18876462.88</v>
      </c>
      <c r="D60" s="14">
        <f>D61</f>
        <v>8592613.79</v>
      </c>
      <c r="E60" s="14">
        <f>E61</f>
        <v>14156777.31</v>
      </c>
      <c r="F60" s="14">
        <f>F61</f>
        <v>3265486.61</v>
      </c>
      <c r="G60" s="14">
        <f>G61</f>
        <v>2626737</v>
      </c>
      <c r="H60" s="37">
        <f t="shared" si="9"/>
        <v>0.4552025368642581</v>
      </c>
      <c r="I60" s="37">
        <f t="shared" si="8"/>
        <v>1.6475519156319491</v>
      </c>
      <c r="J60" s="37">
        <f t="shared" si="10"/>
        <v>0.23066595867785109</v>
      </c>
      <c r="K60" s="37">
        <f t="shared" si="10"/>
        <v>0.8043937439388245</v>
      </c>
    </row>
    <row r="61" spans="1:11" ht="89.25">
      <c r="A61" s="39" t="s">
        <v>117</v>
      </c>
      <c r="B61" s="18" t="s">
        <v>118</v>
      </c>
      <c r="C61" s="16">
        <v>18876462.88</v>
      </c>
      <c r="D61" s="16">
        <v>8592613.79</v>
      </c>
      <c r="E61" s="16">
        <v>14156777.31</v>
      </c>
      <c r="F61" s="16">
        <v>3265486.61</v>
      </c>
      <c r="G61" s="16">
        <v>2626737</v>
      </c>
      <c r="H61" s="38">
        <f t="shared" si="9"/>
        <v>0.4552025368642581</v>
      </c>
      <c r="I61" s="38">
        <f t="shared" si="8"/>
        <v>1.6475519156319491</v>
      </c>
      <c r="J61" s="38">
        <f t="shared" si="10"/>
        <v>0.23066595867785109</v>
      </c>
      <c r="K61" s="38">
        <f t="shared" si="10"/>
        <v>0.8043937439388245</v>
      </c>
    </row>
    <row r="62" spans="1:11" ht="12.75">
      <c r="A62" s="7" t="s">
        <v>33</v>
      </c>
      <c r="B62" s="28" t="s">
        <v>1</v>
      </c>
      <c r="C62" s="9">
        <f>C63+C65+C66+C69+C70+C71+C72+C73+C68+C64+C67+C74+C75+C76+C77+C78+C79+C80+C81+C82+C83+C84+C85+C86+C87+C89+C90+C91+C92+C88</f>
        <v>6706971.449999999</v>
      </c>
      <c r="D62" s="9">
        <f>D63+D65+D66+D69+D70+D71+D72+D73+D68+D64+D67+D74+D75+D76+D77+D78+D79+D80+D81+D82+D83+D84+D85+D86+D87+D89+D90+D91+D92+D88</f>
        <v>3859634.65</v>
      </c>
      <c r="E62" s="9">
        <f>E63+E65+E66+E69+E70+E71+E72+E73+E68+E64+E67+E74+E75+E76+E77+E78+E79+E80+E81+E82+E83+E84+E85+E86+E87+E89+E90+E91+E92+E88</f>
        <v>4100552.89</v>
      </c>
      <c r="F62" s="9">
        <f>F63+F65+F66+F69+F70+F71+F72+F73+F68+F64+F67+F74+F75+F76+F77+F78+F79+F80+F81+F82+F83+F84+F85+F86+F87+F89+F90+F91+F92+F88</f>
        <v>1128425.22</v>
      </c>
      <c r="G62" s="9">
        <f>G63+G65+G66+G69+G70+G71+G72+G73+G68+G64+G67+G74+G75+G76+G77+G78+G79+G80+G81+G82+G83+G84+G85+G86+G87+G89+G90+G91+G92+G88</f>
        <v>1133294.22</v>
      </c>
      <c r="H62" s="37">
        <f t="shared" si="9"/>
        <v>0.5754660920764767</v>
      </c>
      <c r="I62" s="37">
        <f t="shared" si="8"/>
        <v>1.062419959878845</v>
      </c>
      <c r="J62" s="37">
        <f t="shared" si="10"/>
        <v>0.2751885539025446</v>
      </c>
      <c r="K62" s="37">
        <f t="shared" si="10"/>
        <v>1.0043148627961365</v>
      </c>
    </row>
    <row r="63" spans="1:11" ht="85.5">
      <c r="A63" s="4" t="s">
        <v>119</v>
      </c>
      <c r="B63" s="52" t="s">
        <v>122</v>
      </c>
      <c r="C63" s="30">
        <v>22372.27</v>
      </c>
      <c r="D63" s="30">
        <v>0</v>
      </c>
      <c r="E63" s="30">
        <v>0</v>
      </c>
      <c r="F63" s="30">
        <v>0</v>
      </c>
      <c r="G63" s="30">
        <v>0</v>
      </c>
      <c r="H63" s="38">
        <f t="shared" si="9"/>
        <v>0</v>
      </c>
      <c r="I63" s="38" t="s">
        <v>68</v>
      </c>
      <c r="J63" s="38" t="s">
        <v>68</v>
      </c>
      <c r="K63" s="38" t="s">
        <v>68</v>
      </c>
    </row>
    <row r="64" spans="1:11" ht="51">
      <c r="A64" s="4" t="s">
        <v>120</v>
      </c>
      <c r="B64" s="29" t="s">
        <v>121</v>
      </c>
      <c r="C64" s="30">
        <v>1050</v>
      </c>
      <c r="D64" s="30">
        <v>0</v>
      </c>
      <c r="E64" s="30">
        <v>0</v>
      </c>
      <c r="F64" s="30">
        <v>0</v>
      </c>
      <c r="G64" s="30">
        <v>0</v>
      </c>
      <c r="H64" s="38">
        <f t="shared" si="9"/>
        <v>0</v>
      </c>
      <c r="I64" s="38" t="s">
        <v>68</v>
      </c>
      <c r="J64" s="38" t="s">
        <v>68</v>
      </c>
      <c r="K64" s="38" t="s">
        <v>68</v>
      </c>
    </row>
    <row r="65" spans="1:11" ht="63.75">
      <c r="A65" s="5" t="s">
        <v>46</v>
      </c>
      <c r="B65" s="29" t="s">
        <v>47</v>
      </c>
      <c r="C65" s="30">
        <v>17500</v>
      </c>
      <c r="D65" s="30">
        <v>0</v>
      </c>
      <c r="E65" s="30">
        <v>0</v>
      </c>
      <c r="F65" s="30">
        <v>0</v>
      </c>
      <c r="G65" s="30">
        <v>0</v>
      </c>
      <c r="H65" s="38">
        <f t="shared" si="9"/>
        <v>0</v>
      </c>
      <c r="I65" s="38" t="s">
        <v>68</v>
      </c>
      <c r="J65" s="38" t="s">
        <v>68</v>
      </c>
      <c r="K65" s="38" t="s">
        <v>68</v>
      </c>
    </row>
    <row r="66" spans="1:11" ht="51">
      <c r="A66" s="40" t="s">
        <v>123</v>
      </c>
      <c r="B66" s="18" t="s">
        <v>124</v>
      </c>
      <c r="C66" s="19">
        <v>493047.61</v>
      </c>
      <c r="D66" s="30">
        <v>0</v>
      </c>
      <c r="E66" s="30">
        <v>0</v>
      </c>
      <c r="F66" s="30">
        <v>0</v>
      </c>
      <c r="G66" s="30">
        <v>0</v>
      </c>
      <c r="H66" s="38">
        <f t="shared" si="9"/>
        <v>0</v>
      </c>
      <c r="I66" s="38" t="s">
        <v>68</v>
      </c>
      <c r="J66" s="38" t="s">
        <v>68</v>
      </c>
      <c r="K66" s="38" t="s">
        <v>68</v>
      </c>
    </row>
    <row r="67" spans="1:11" ht="63.75">
      <c r="A67" s="40" t="s">
        <v>166</v>
      </c>
      <c r="B67" s="18" t="s">
        <v>165</v>
      </c>
      <c r="C67" s="19">
        <v>140663.5</v>
      </c>
      <c r="D67" s="30">
        <v>0</v>
      </c>
      <c r="E67" s="30">
        <v>0</v>
      </c>
      <c r="F67" s="30">
        <v>0</v>
      </c>
      <c r="G67" s="30">
        <v>0</v>
      </c>
      <c r="H67" s="38">
        <f t="shared" si="9"/>
        <v>0</v>
      </c>
      <c r="I67" s="38" t="s">
        <v>68</v>
      </c>
      <c r="J67" s="38" t="s">
        <v>68</v>
      </c>
      <c r="K67" s="38" t="s">
        <v>68</v>
      </c>
    </row>
    <row r="68" spans="1:11" ht="38.25">
      <c r="A68" s="15" t="s">
        <v>125</v>
      </c>
      <c r="B68" s="18" t="s">
        <v>126</v>
      </c>
      <c r="C68" s="19">
        <v>172000</v>
      </c>
      <c r="D68" s="30">
        <v>0</v>
      </c>
      <c r="E68" s="30">
        <v>0</v>
      </c>
      <c r="F68" s="30">
        <v>0</v>
      </c>
      <c r="G68" s="30">
        <v>0</v>
      </c>
      <c r="H68" s="38">
        <f t="shared" si="9"/>
        <v>0</v>
      </c>
      <c r="I68" s="38" t="s">
        <v>68</v>
      </c>
      <c r="J68" s="38" t="s">
        <v>68</v>
      </c>
      <c r="K68" s="38" t="s">
        <v>68</v>
      </c>
    </row>
    <row r="69" spans="1:11" s="31" customFormat="1" ht="51">
      <c r="A69" s="15" t="s">
        <v>48</v>
      </c>
      <c r="B69" s="18" t="s">
        <v>49</v>
      </c>
      <c r="C69" s="16">
        <v>1263125.81</v>
      </c>
      <c r="D69" s="30">
        <v>0</v>
      </c>
      <c r="E69" s="30">
        <v>0</v>
      </c>
      <c r="F69" s="30">
        <v>0</v>
      </c>
      <c r="G69" s="30">
        <v>0</v>
      </c>
      <c r="H69" s="38">
        <f t="shared" si="9"/>
        <v>0</v>
      </c>
      <c r="I69" s="38" t="s">
        <v>68</v>
      </c>
      <c r="J69" s="38" t="s">
        <v>68</v>
      </c>
      <c r="K69" s="38" t="s">
        <v>68</v>
      </c>
    </row>
    <row r="70" spans="1:11" s="31" customFormat="1" ht="25.5">
      <c r="A70" s="39" t="s">
        <v>127</v>
      </c>
      <c r="B70" s="18" t="s">
        <v>164</v>
      </c>
      <c r="C70" s="16">
        <v>1516000</v>
      </c>
      <c r="D70" s="30">
        <v>0</v>
      </c>
      <c r="E70" s="30">
        <v>0</v>
      </c>
      <c r="F70" s="30">
        <v>0</v>
      </c>
      <c r="G70" s="30">
        <v>0</v>
      </c>
      <c r="H70" s="38">
        <f t="shared" si="9"/>
        <v>0</v>
      </c>
      <c r="I70" s="38" t="s">
        <v>68</v>
      </c>
      <c r="J70" s="38" t="s">
        <v>68</v>
      </c>
      <c r="K70" s="38" t="s">
        <v>68</v>
      </c>
    </row>
    <row r="71" spans="1:11" s="31" customFormat="1" ht="63.75">
      <c r="A71" s="39" t="s">
        <v>128</v>
      </c>
      <c r="B71" s="18" t="s">
        <v>129</v>
      </c>
      <c r="C71" s="16">
        <v>261000</v>
      </c>
      <c r="D71" s="30">
        <v>0</v>
      </c>
      <c r="E71" s="30">
        <v>0</v>
      </c>
      <c r="F71" s="30">
        <v>0</v>
      </c>
      <c r="G71" s="30">
        <v>0</v>
      </c>
      <c r="H71" s="38">
        <f t="shared" si="9"/>
        <v>0</v>
      </c>
      <c r="I71" s="38" t="s">
        <v>68</v>
      </c>
      <c r="J71" s="38" t="s">
        <v>68</v>
      </c>
      <c r="K71" s="38" t="s">
        <v>68</v>
      </c>
    </row>
    <row r="72" spans="1:11" ht="63.75">
      <c r="A72" s="5" t="s">
        <v>50</v>
      </c>
      <c r="B72" s="29" t="s">
        <v>51</v>
      </c>
      <c r="C72" s="30">
        <v>79960.9</v>
      </c>
      <c r="D72" s="30">
        <v>0</v>
      </c>
      <c r="E72" s="30">
        <v>0</v>
      </c>
      <c r="F72" s="30">
        <v>0</v>
      </c>
      <c r="G72" s="30">
        <v>0</v>
      </c>
      <c r="H72" s="38">
        <f t="shared" si="9"/>
        <v>0</v>
      </c>
      <c r="I72" s="38" t="s">
        <v>68</v>
      </c>
      <c r="J72" s="38" t="s">
        <v>68</v>
      </c>
      <c r="K72" s="38" t="s">
        <v>68</v>
      </c>
    </row>
    <row r="73" spans="1:11" ht="38.25" hidden="1">
      <c r="A73" s="4" t="s">
        <v>130</v>
      </c>
      <c r="B73" s="29" t="s">
        <v>131</v>
      </c>
      <c r="C73" s="30">
        <v>2740251.36</v>
      </c>
      <c r="D73" s="30">
        <v>0</v>
      </c>
      <c r="E73" s="30">
        <v>0</v>
      </c>
      <c r="F73" s="30">
        <v>0</v>
      </c>
      <c r="G73" s="30">
        <v>0</v>
      </c>
      <c r="H73" s="38">
        <f t="shared" si="9"/>
        <v>0</v>
      </c>
      <c r="I73" s="38" t="e">
        <f aca="true" t="shared" si="11" ref="I73:K76">E73/D73</f>
        <v>#DIV/0!</v>
      </c>
      <c r="J73" s="38" t="e">
        <f t="shared" si="11"/>
        <v>#DIV/0!</v>
      </c>
      <c r="K73" s="38" t="e">
        <f t="shared" si="11"/>
        <v>#DIV/0!</v>
      </c>
    </row>
    <row r="74" spans="1:11" ht="76.5">
      <c r="A74" s="4" t="s">
        <v>211</v>
      </c>
      <c r="B74" s="29" t="s">
        <v>210</v>
      </c>
      <c r="C74" s="30">
        <v>0</v>
      </c>
      <c r="D74" s="30">
        <v>125625</v>
      </c>
      <c r="E74" s="30">
        <v>136000</v>
      </c>
      <c r="F74" s="30">
        <v>136000</v>
      </c>
      <c r="G74" s="30">
        <v>136000</v>
      </c>
      <c r="H74" s="38" t="s">
        <v>68</v>
      </c>
      <c r="I74" s="38">
        <f t="shared" si="11"/>
        <v>1.082587064676617</v>
      </c>
      <c r="J74" s="38">
        <f t="shared" si="11"/>
        <v>1</v>
      </c>
      <c r="K74" s="38">
        <f t="shared" si="11"/>
        <v>1</v>
      </c>
    </row>
    <row r="75" spans="1:11" ht="102">
      <c r="A75" s="4" t="s">
        <v>212</v>
      </c>
      <c r="B75" s="29" t="s">
        <v>213</v>
      </c>
      <c r="C75" s="30">
        <v>0</v>
      </c>
      <c r="D75" s="30">
        <v>21329.25</v>
      </c>
      <c r="E75" s="30">
        <v>5100</v>
      </c>
      <c r="F75" s="30">
        <v>5100</v>
      </c>
      <c r="G75" s="30">
        <v>5100</v>
      </c>
      <c r="H75" s="38" t="s">
        <v>68</v>
      </c>
      <c r="I75" s="38">
        <f t="shared" si="11"/>
        <v>0.2391082668166954</v>
      </c>
      <c r="J75" s="38">
        <f t="shared" si="11"/>
        <v>1</v>
      </c>
      <c r="K75" s="38">
        <f t="shared" si="11"/>
        <v>1</v>
      </c>
    </row>
    <row r="76" spans="1:11" ht="76.5">
      <c r="A76" s="4" t="s">
        <v>214</v>
      </c>
      <c r="B76" s="29" t="s">
        <v>215</v>
      </c>
      <c r="C76" s="30">
        <v>0</v>
      </c>
      <c r="D76" s="30">
        <v>2500</v>
      </c>
      <c r="E76" s="30">
        <v>1100</v>
      </c>
      <c r="F76" s="30">
        <v>1100</v>
      </c>
      <c r="G76" s="30">
        <v>1100</v>
      </c>
      <c r="H76" s="38" t="s">
        <v>68</v>
      </c>
      <c r="I76" s="38">
        <f t="shared" si="11"/>
        <v>0.44</v>
      </c>
      <c r="J76" s="38">
        <f t="shared" si="11"/>
        <v>1</v>
      </c>
      <c r="K76" s="38">
        <f t="shared" si="11"/>
        <v>1</v>
      </c>
    </row>
    <row r="77" spans="1:11" ht="89.25">
      <c r="A77" s="4" t="s">
        <v>216</v>
      </c>
      <c r="B77" s="29" t="s">
        <v>217</v>
      </c>
      <c r="C77" s="30">
        <v>0</v>
      </c>
      <c r="D77" s="30">
        <v>7500</v>
      </c>
      <c r="E77" s="30">
        <v>0</v>
      </c>
      <c r="F77" s="30">
        <v>0</v>
      </c>
      <c r="G77" s="30">
        <v>0</v>
      </c>
      <c r="H77" s="38" t="s">
        <v>68</v>
      </c>
      <c r="I77" s="38">
        <f>E77/D77</f>
        <v>0</v>
      </c>
      <c r="J77" s="38" t="s">
        <v>68</v>
      </c>
      <c r="K77" s="38" t="s">
        <v>68</v>
      </c>
    </row>
    <row r="78" spans="1:11" ht="89.25">
      <c r="A78" s="4" t="s">
        <v>218</v>
      </c>
      <c r="B78" s="29" t="s">
        <v>219</v>
      </c>
      <c r="C78" s="30">
        <v>0</v>
      </c>
      <c r="D78" s="30">
        <v>10000</v>
      </c>
      <c r="E78" s="30">
        <v>0</v>
      </c>
      <c r="F78" s="30">
        <v>0</v>
      </c>
      <c r="G78" s="30">
        <v>0</v>
      </c>
      <c r="H78" s="38" t="s">
        <v>68</v>
      </c>
      <c r="I78" s="38">
        <f>E78/D78</f>
        <v>0</v>
      </c>
      <c r="J78" s="38" t="s">
        <v>68</v>
      </c>
      <c r="K78" s="38" t="s">
        <v>68</v>
      </c>
    </row>
    <row r="79" spans="1:11" ht="76.5">
      <c r="A79" s="4" t="s">
        <v>220</v>
      </c>
      <c r="B79" s="29" t="s">
        <v>221</v>
      </c>
      <c r="C79" s="30">
        <v>0</v>
      </c>
      <c r="D79" s="30">
        <v>0</v>
      </c>
      <c r="E79" s="30">
        <v>0</v>
      </c>
      <c r="F79" s="30">
        <v>0</v>
      </c>
      <c r="G79" s="30">
        <v>0</v>
      </c>
      <c r="H79" s="38" t="s">
        <v>68</v>
      </c>
      <c r="I79" s="38" t="s">
        <v>68</v>
      </c>
      <c r="J79" s="38" t="s">
        <v>68</v>
      </c>
      <c r="K79" s="38" t="s">
        <v>68</v>
      </c>
    </row>
    <row r="80" spans="1:11" ht="102">
      <c r="A80" s="4" t="s">
        <v>222</v>
      </c>
      <c r="B80" s="29" t="s">
        <v>223</v>
      </c>
      <c r="C80" s="30">
        <v>0</v>
      </c>
      <c r="D80" s="30">
        <v>77000</v>
      </c>
      <c r="E80" s="30">
        <v>56200</v>
      </c>
      <c r="F80" s="30">
        <v>56200</v>
      </c>
      <c r="G80" s="30">
        <v>56200</v>
      </c>
      <c r="H80" s="38" t="s">
        <v>68</v>
      </c>
      <c r="I80" s="38">
        <f aca="true" t="shared" si="12" ref="I80:K81">E80/D80</f>
        <v>0.7298701298701299</v>
      </c>
      <c r="J80" s="38">
        <f t="shared" si="12"/>
        <v>1</v>
      </c>
      <c r="K80" s="38">
        <f t="shared" si="12"/>
        <v>1</v>
      </c>
    </row>
    <row r="81" spans="1:11" ht="153">
      <c r="A81" s="4" t="s">
        <v>224</v>
      </c>
      <c r="B81" s="29" t="s">
        <v>225</v>
      </c>
      <c r="C81" s="30">
        <v>0</v>
      </c>
      <c r="D81" s="30">
        <v>11000</v>
      </c>
      <c r="E81" s="30">
        <v>4350</v>
      </c>
      <c r="F81" s="30">
        <v>4350</v>
      </c>
      <c r="G81" s="30">
        <v>4350</v>
      </c>
      <c r="H81" s="38" t="s">
        <v>68</v>
      </c>
      <c r="I81" s="38">
        <f t="shared" si="12"/>
        <v>0.39545454545454545</v>
      </c>
      <c r="J81" s="38">
        <f t="shared" si="12"/>
        <v>1</v>
      </c>
      <c r="K81" s="38">
        <f t="shared" si="12"/>
        <v>1</v>
      </c>
    </row>
    <row r="82" spans="1:11" ht="89.25">
      <c r="A82" s="4" t="s">
        <v>226</v>
      </c>
      <c r="B82" s="29" t="s">
        <v>227</v>
      </c>
      <c r="C82" s="30">
        <v>0</v>
      </c>
      <c r="D82" s="30">
        <v>300</v>
      </c>
      <c r="E82" s="30">
        <v>0</v>
      </c>
      <c r="F82" s="30">
        <v>0</v>
      </c>
      <c r="G82" s="30">
        <v>0</v>
      </c>
      <c r="H82" s="38" t="s">
        <v>68</v>
      </c>
      <c r="I82" s="38">
        <f aca="true" t="shared" si="13" ref="I82:I87">E82/D82</f>
        <v>0</v>
      </c>
      <c r="J82" s="38" t="s">
        <v>68</v>
      </c>
      <c r="K82" s="38" t="s">
        <v>68</v>
      </c>
    </row>
    <row r="83" spans="1:11" ht="127.5">
      <c r="A83" s="4" t="s">
        <v>228</v>
      </c>
      <c r="B83" s="29" t="s">
        <v>229</v>
      </c>
      <c r="C83" s="30">
        <v>0</v>
      </c>
      <c r="D83" s="30">
        <v>500</v>
      </c>
      <c r="E83" s="30">
        <v>0</v>
      </c>
      <c r="F83" s="30">
        <v>0</v>
      </c>
      <c r="G83" s="30">
        <v>0</v>
      </c>
      <c r="H83" s="38" t="s">
        <v>68</v>
      </c>
      <c r="I83" s="38">
        <f t="shared" si="13"/>
        <v>0</v>
      </c>
      <c r="J83" s="38" t="s">
        <v>68</v>
      </c>
      <c r="K83" s="38" t="s">
        <v>68</v>
      </c>
    </row>
    <row r="84" spans="1:11" ht="114.75">
      <c r="A84" s="4" t="s">
        <v>230</v>
      </c>
      <c r="B84" s="29" t="s">
        <v>231</v>
      </c>
      <c r="C84" s="30">
        <v>0</v>
      </c>
      <c r="D84" s="30">
        <v>231000</v>
      </c>
      <c r="E84" s="30">
        <v>385600</v>
      </c>
      <c r="F84" s="30">
        <v>385600</v>
      </c>
      <c r="G84" s="30">
        <v>385600</v>
      </c>
      <c r="H84" s="38" t="s">
        <v>68</v>
      </c>
      <c r="I84" s="38">
        <f t="shared" si="13"/>
        <v>1.6692640692640692</v>
      </c>
      <c r="J84" s="38">
        <f aca="true" t="shared" si="14" ref="J84:K86">F84/E84</f>
        <v>1</v>
      </c>
      <c r="K84" s="38">
        <f t="shared" si="14"/>
        <v>1</v>
      </c>
    </row>
    <row r="85" spans="1:11" ht="76.5">
      <c r="A85" s="4" t="s">
        <v>232</v>
      </c>
      <c r="B85" s="29" t="s">
        <v>233</v>
      </c>
      <c r="C85" s="30">
        <v>0</v>
      </c>
      <c r="D85" s="30">
        <v>500</v>
      </c>
      <c r="E85" s="30">
        <v>700</v>
      </c>
      <c r="F85" s="30">
        <v>700</v>
      </c>
      <c r="G85" s="30">
        <v>700</v>
      </c>
      <c r="H85" s="38" t="s">
        <v>68</v>
      </c>
      <c r="I85" s="38">
        <f t="shared" si="13"/>
        <v>1.4</v>
      </c>
      <c r="J85" s="38">
        <f t="shared" si="14"/>
        <v>1</v>
      </c>
      <c r="K85" s="38">
        <f t="shared" si="14"/>
        <v>1</v>
      </c>
    </row>
    <row r="86" spans="1:11" ht="89.25">
      <c r="A86" s="4" t="s">
        <v>234</v>
      </c>
      <c r="B86" s="29" t="s">
        <v>235</v>
      </c>
      <c r="C86" s="30">
        <v>0</v>
      </c>
      <c r="D86" s="30">
        <v>225207</v>
      </c>
      <c r="E86" s="30">
        <v>211650</v>
      </c>
      <c r="F86" s="30">
        <v>211650</v>
      </c>
      <c r="G86" s="30">
        <v>211650</v>
      </c>
      <c r="H86" s="38" t="s">
        <v>68</v>
      </c>
      <c r="I86" s="38">
        <f t="shared" si="13"/>
        <v>0.9398020487817874</v>
      </c>
      <c r="J86" s="38">
        <f t="shared" si="14"/>
        <v>1</v>
      </c>
      <c r="K86" s="38">
        <f t="shared" si="14"/>
        <v>1</v>
      </c>
    </row>
    <row r="87" spans="1:11" ht="153">
      <c r="A87" s="4" t="s">
        <v>236</v>
      </c>
      <c r="B87" s="29" t="s">
        <v>237</v>
      </c>
      <c r="C87" s="30">
        <v>0</v>
      </c>
      <c r="D87" s="30">
        <v>125000</v>
      </c>
      <c r="E87" s="30">
        <v>0</v>
      </c>
      <c r="F87" s="30">
        <v>0</v>
      </c>
      <c r="G87" s="30">
        <v>0</v>
      </c>
      <c r="H87" s="38" t="s">
        <v>68</v>
      </c>
      <c r="I87" s="38">
        <f t="shared" si="13"/>
        <v>0</v>
      </c>
      <c r="J87" s="38" t="s">
        <v>68</v>
      </c>
      <c r="K87" s="38" t="s">
        <v>68</v>
      </c>
    </row>
    <row r="88" spans="1:11" ht="51">
      <c r="A88" s="4" t="s">
        <v>246</v>
      </c>
      <c r="B88" s="29" t="s">
        <v>247</v>
      </c>
      <c r="C88" s="30">
        <v>0</v>
      </c>
      <c r="D88" s="30">
        <v>0</v>
      </c>
      <c r="E88" s="30">
        <v>80000</v>
      </c>
      <c r="F88" s="30">
        <v>80000</v>
      </c>
      <c r="G88" s="30">
        <v>80000</v>
      </c>
      <c r="H88" s="38" t="s">
        <v>68</v>
      </c>
      <c r="I88" s="38" t="s">
        <v>68</v>
      </c>
      <c r="J88" s="38">
        <f>F88/E88</f>
        <v>1</v>
      </c>
      <c r="K88" s="38">
        <f>G88/F88</f>
        <v>1</v>
      </c>
    </row>
    <row r="89" spans="1:11" ht="76.5">
      <c r="A89" s="4" t="s">
        <v>238</v>
      </c>
      <c r="B89" s="29" t="s">
        <v>239</v>
      </c>
      <c r="C89" s="30">
        <v>0</v>
      </c>
      <c r="D89" s="30">
        <v>262000</v>
      </c>
      <c r="E89" s="30">
        <v>0</v>
      </c>
      <c r="F89" s="30">
        <v>0</v>
      </c>
      <c r="G89" s="30">
        <v>0</v>
      </c>
      <c r="H89" s="38" t="s">
        <v>68</v>
      </c>
      <c r="I89" s="38">
        <f>E89/D89</f>
        <v>0</v>
      </c>
      <c r="J89" s="38" t="s">
        <v>68</v>
      </c>
      <c r="K89" s="38" t="s">
        <v>68</v>
      </c>
    </row>
    <row r="90" spans="1:11" ht="76.5">
      <c r="A90" s="4" t="s">
        <v>240</v>
      </c>
      <c r="B90" s="29" t="s">
        <v>241</v>
      </c>
      <c r="C90" s="30">
        <v>0</v>
      </c>
      <c r="D90" s="30">
        <v>462606.52</v>
      </c>
      <c r="E90" s="30">
        <v>177120.4</v>
      </c>
      <c r="F90" s="30">
        <v>187725.22</v>
      </c>
      <c r="G90" s="30">
        <v>192594.22</v>
      </c>
      <c r="H90" s="38" t="s">
        <v>68</v>
      </c>
      <c r="I90" s="38">
        <f>E90/D90</f>
        <v>0.38287484577606035</v>
      </c>
      <c r="J90" s="38">
        <f>F90/E90</f>
        <v>1.0598735097707548</v>
      </c>
      <c r="K90" s="38">
        <f>G90/F90</f>
        <v>1.025936845353011</v>
      </c>
    </row>
    <row r="91" spans="1:11" ht="63.75">
      <c r="A91" s="4" t="s">
        <v>242</v>
      </c>
      <c r="B91" s="29" t="s">
        <v>244</v>
      </c>
      <c r="C91" s="30">
        <v>0</v>
      </c>
      <c r="D91" s="30">
        <v>2291566.88</v>
      </c>
      <c r="E91" s="30">
        <v>3042732.49</v>
      </c>
      <c r="F91" s="30">
        <v>60000</v>
      </c>
      <c r="G91" s="30">
        <v>60000</v>
      </c>
      <c r="H91" s="38" t="s">
        <v>68</v>
      </c>
      <c r="I91" s="38">
        <f>E91/D91</f>
        <v>1.327795630385442</v>
      </c>
      <c r="J91" s="38">
        <f>F91/E91</f>
        <v>0.019719117667159756</v>
      </c>
      <c r="K91" s="38">
        <f>G91/F91</f>
        <v>1</v>
      </c>
    </row>
    <row r="92" spans="1:11" ht="76.5">
      <c r="A92" s="4" t="s">
        <v>243</v>
      </c>
      <c r="B92" s="29" t="s">
        <v>245</v>
      </c>
      <c r="C92" s="30">
        <v>0</v>
      </c>
      <c r="D92" s="30">
        <v>6000</v>
      </c>
      <c r="E92" s="30">
        <v>0</v>
      </c>
      <c r="F92" s="30">
        <v>0</v>
      </c>
      <c r="G92" s="30">
        <v>0</v>
      </c>
      <c r="H92" s="38" t="s">
        <v>68</v>
      </c>
      <c r="I92" s="38">
        <f>E92/D92</f>
        <v>0</v>
      </c>
      <c r="J92" s="38" t="s">
        <v>68</v>
      </c>
      <c r="K92" s="38" t="s">
        <v>68</v>
      </c>
    </row>
    <row r="93" spans="1:11" s="35" customFormat="1" ht="12.75">
      <c r="A93" s="12" t="s">
        <v>62</v>
      </c>
      <c r="B93" s="26" t="s">
        <v>63</v>
      </c>
      <c r="C93" s="9">
        <f>C94</f>
        <v>12685.73</v>
      </c>
      <c r="D93" s="9">
        <f>D94</f>
        <v>0</v>
      </c>
      <c r="E93" s="9">
        <f>E94</f>
        <v>0</v>
      </c>
      <c r="F93" s="9">
        <f>F94</f>
        <v>0</v>
      </c>
      <c r="G93" s="9">
        <f>G94</f>
        <v>0</v>
      </c>
      <c r="H93" s="37" t="s">
        <v>68</v>
      </c>
      <c r="I93" s="37" t="s">
        <v>68</v>
      </c>
      <c r="J93" s="37" t="s">
        <v>68</v>
      </c>
      <c r="K93" s="37" t="s">
        <v>68</v>
      </c>
    </row>
    <row r="94" spans="1:11" ht="25.5">
      <c r="A94" s="15" t="s">
        <v>132</v>
      </c>
      <c r="B94" s="27" t="s">
        <v>133</v>
      </c>
      <c r="C94" s="30">
        <v>12685.73</v>
      </c>
      <c r="D94" s="30">
        <v>0</v>
      </c>
      <c r="E94" s="30">
        <v>0</v>
      </c>
      <c r="F94" s="30">
        <v>0</v>
      </c>
      <c r="G94" s="30">
        <v>0</v>
      </c>
      <c r="H94" s="38" t="s">
        <v>68</v>
      </c>
      <c r="I94" s="38" t="s">
        <v>68</v>
      </c>
      <c r="J94" s="38" t="s">
        <v>68</v>
      </c>
      <c r="K94" s="38" t="s">
        <v>68</v>
      </c>
    </row>
    <row r="95" spans="1:11" ht="17.25" customHeight="1">
      <c r="A95" s="7" t="s">
        <v>2</v>
      </c>
      <c r="B95" s="32" t="s">
        <v>3</v>
      </c>
      <c r="C95" s="9">
        <f>C96+C129+C130+C127</f>
        <v>1807202509.85</v>
      </c>
      <c r="D95" s="9">
        <f>D96+D129+D130+D127</f>
        <v>1950934536.68</v>
      </c>
      <c r="E95" s="9">
        <f>E96+E129+E130+E127</f>
        <v>2148649134.39</v>
      </c>
      <c r="F95" s="9">
        <f>F96+F129+F130+F127</f>
        <v>1807043083.23</v>
      </c>
      <c r="G95" s="9">
        <f>G96+G129+G130+G127</f>
        <v>1797926416.8899999</v>
      </c>
      <c r="H95" s="37">
        <f aca="true" t="shared" si="15" ref="H95:I109">D95/C95</f>
        <v>1.0795328835847677</v>
      </c>
      <c r="I95" s="37">
        <f t="shared" si="15"/>
        <v>1.1013435325443879</v>
      </c>
      <c r="J95" s="37">
        <f aca="true" t="shared" si="16" ref="J95:K99">F95/E95</f>
        <v>0.8410135718799051</v>
      </c>
      <c r="K95" s="37">
        <f t="shared" si="16"/>
        <v>0.9949549258539511</v>
      </c>
    </row>
    <row r="96" spans="1:13" ht="30.75" customHeight="1">
      <c r="A96" s="7" t="s">
        <v>4</v>
      </c>
      <c r="B96" s="8" t="s">
        <v>5</v>
      </c>
      <c r="C96" s="11">
        <f>C97+C101+C112+C120</f>
        <v>1800798437.11</v>
      </c>
      <c r="D96" s="11">
        <f>D97+D101+D112+D120</f>
        <v>1950934536.68</v>
      </c>
      <c r="E96" s="11">
        <f>E97+E101+E112+E120</f>
        <v>2148649134.39</v>
      </c>
      <c r="F96" s="11">
        <f>F97+F101+F112+F120</f>
        <v>1807043083.23</v>
      </c>
      <c r="G96" s="11">
        <f>G97+G101+G112+G120</f>
        <v>1797926416.8899999</v>
      </c>
      <c r="H96" s="37">
        <f t="shared" si="15"/>
        <v>1.0833719623896083</v>
      </c>
      <c r="I96" s="37">
        <f t="shared" si="15"/>
        <v>1.1013435325443879</v>
      </c>
      <c r="J96" s="37">
        <f t="shared" si="16"/>
        <v>0.8410135718799051</v>
      </c>
      <c r="K96" s="37">
        <f t="shared" si="16"/>
        <v>0.9949549258539511</v>
      </c>
      <c r="M96" s="3"/>
    </row>
    <row r="97" spans="1:11" ht="29.25" customHeight="1">
      <c r="A97" s="34" t="s">
        <v>188</v>
      </c>
      <c r="B97" s="8" t="s">
        <v>60</v>
      </c>
      <c r="C97" s="9">
        <f>C98+C100+C99</f>
        <v>632370969.52</v>
      </c>
      <c r="D97" s="9">
        <f>D98+D100+D99</f>
        <v>676036139</v>
      </c>
      <c r="E97" s="9">
        <f>E98+E100+E99</f>
        <v>704911625</v>
      </c>
      <c r="F97" s="9">
        <f>F98+F100+F99</f>
        <v>552661710</v>
      </c>
      <c r="G97" s="9">
        <f>G98+G100+G99</f>
        <v>557420922</v>
      </c>
      <c r="H97" s="37">
        <f t="shared" si="15"/>
        <v>1.0690499273126721</v>
      </c>
      <c r="I97" s="37">
        <f t="shared" si="15"/>
        <v>1.0427129325404303</v>
      </c>
      <c r="J97" s="37">
        <f t="shared" si="16"/>
        <v>0.784015599118542</v>
      </c>
      <c r="K97" s="37">
        <f t="shared" si="16"/>
        <v>1.0086114379083726</v>
      </c>
    </row>
    <row r="98" spans="1:11" ht="34.5" customHeight="1">
      <c r="A98" s="4" t="s">
        <v>189</v>
      </c>
      <c r="B98" s="29" t="s">
        <v>138</v>
      </c>
      <c r="C98" s="30">
        <v>14672554</v>
      </c>
      <c r="D98" s="30">
        <v>0</v>
      </c>
      <c r="E98" s="30">
        <v>35873900</v>
      </c>
      <c r="F98" s="30">
        <v>22550939</v>
      </c>
      <c r="G98" s="30">
        <v>22373181</v>
      </c>
      <c r="H98" s="38">
        <f t="shared" si="15"/>
        <v>0</v>
      </c>
      <c r="I98" s="38" t="s">
        <v>68</v>
      </c>
      <c r="J98" s="38">
        <f t="shared" si="16"/>
        <v>0.6286168774512947</v>
      </c>
      <c r="K98" s="38">
        <f t="shared" si="16"/>
        <v>0.9921174900965322</v>
      </c>
    </row>
    <row r="99" spans="1:11" ht="34.5" customHeight="1">
      <c r="A99" s="4" t="s">
        <v>190</v>
      </c>
      <c r="B99" s="29" t="s">
        <v>139</v>
      </c>
      <c r="C99" s="30">
        <v>19724415.52</v>
      </c>
      <c r="D99" s="30">
        <v>45497139</v>
      </c>
      <c r="E99" s="30">
        <v>21311725</v>
      </c>
      <c r="F99" s="30">
        <v>21202771</v>
      </c>
      <c r="G99" s="30">
        <v>17310741</v>
      </c>
      <c r="H99" s="38">
        <f t="shared" si="15"/>
        <v>2.3066406684581953</v>
      </c>
      <c r="I99" s="38">
        <f t="shared" si="15"/>
        <v>0.46841901421537735</v>
      </c>
      <c r="J99" s="38">
        <f t="shared" si="16"/>
        <v>0.9948876029509578</v>
      </c>
      <c r="K99" s="38">
        <f t="shared" si="16"/>
        <v>0.816437672226899</v>
      </c>
    </row>
    <row r="100" spans="1:11" ht="51">
      <c r="A100" s="4" t="s">
        <v>191</v>
      </c>
      <c r="B100" s="29" t="s">
        <v>140</v>
      </c>
      <c r="C100" s="30">
        <v>597974000</v>
      </c>
      <c r="D100" s="30">
        <v>630539000</v>
      </c>
      <c r="E100" s="30">
        <v>647726000</v>
      </c>
      <c r="F100" s="30">
        <v>508908000</v>
      </c>
      <c r="G100" s="30">
        <v>517737000</v>
      </c>
      <c r="H100" s="38">
        <f t="shared" si="15"/>
        <v>1.0544588895169356</v>
      </c>
      <c r="I100" s="38">
        <f t="shared" si="15"/>
        <v>1.0272576319624955</v>
      </c>
      <c r="J100" s="38">
        <f>F100/E100</f>
        <v>0.7856840701160676</v>
      </c>
      <c r="K100" s="38">
        <f>G100/F100</f>
        <v>1.0173489117875922</v>
      </c>
    </row>
    <row r="101" spans="1:11" ht="32.25" customHeight="1">
      <c r="A101" s="34" t="s">
        <v>192</v>
      </c>
      <c r="B101" s="28" t="s">
        <v>0</v>
      </c>
      <c r="C101" s="9">
        <f>C102+C103+C108+C109+C110+C111+C104+C106+C107+C105</f>
        <v>184719871.20999998</v>
      </c>
      <c r="D101" s="9">
        <f>D102+D103+D108+D109+D110+D111+D104+D106+D107+D105</f>
        <v>289807845.68</v>
      </c>
      <c r="E101" s="9">
        <f>E102+E103+E108+E109+E110+E111+E104+E106+E107+E105</f>
        <v>204718200.52</v>
      </c>
      <c r="F101" s="9">
        <f>F102+F103+F108+F109+F110+F111+F104+F106+F107+F105</f>
        <v>208680344.82999998</v>
      </c>
      <c r="G101" s="9">
        <f>G102+G103+G108+G109+G110+G111+G104+G106+G107+G105</f>
        <v>175529037.87</v>
      </c>
      <c r="H101" s="37">
        <f t="shared" si="15"/>
        <v>1.5689045460113498</v>
      </c>
      <c r="I101" s="37">
        <f t="shared" si="15"/>
        <v>0.7063928860850983</v>
      </c>
      <c r="J101" s="37">
        <f>F101/E101</f>
        <v>1.0193541380294269</v>
      </c>
      <c r="K101" s="37">
        <f>G101/F101</f>
        <v>0.8411383353472678</v>
      </c>
    </row>
    <row r="102" spans="1:11" ht="66.75" customHeight="1">
      <c r="A102" s="4" t="s">
        <v>193</v>
      </c>
      <c r="B102" s="33" t="s">
        <v>141</v>
      </c>
      <c r="C102" s="30">
        <v>20415429.09</v>
      </c>
      <c r="D102" s="30">
        <v>0</v>
      </c>
      <c r="E102" s="30">
        <v>0</v>
      </c>
      <c r="F102" s="30">
        <v>0</v>
      </c>
      <c r="G102" s="30">
        <v>0</v>
      </c>
      <c r="H102" s="38">
        <f t="shared" si="15"/>
        <v>0</v>
      </c>
      <c r="I102" s="38" t="s">
        <v>68</v>
      </c>
      <c r="J102" s="38" t="s">
        <v>68</v>
      </c>
      <c r="K102" s="38" t="s">
        <v>68</v>
      </c>
    </row>
    <row r="103" spans="1:11" ht="48.75" customHeight="1">
      <c r="A103" s="4" t="s">
        <v>167</v>
      </c>
      <c r="B103" s="59" t="s">
        <v>154</v>
      </c>
      <c r="C103" s="30">
        <v>46171998.94</v>
      </c>
      <c r="D103" s="30">
        <f>23696200+2120000</f>
        <v>25816200</v>
      </c>
      <c r="E103" s="30">
        <v>0</v>
      </c>
      <c r="F103" s="30">
        <v>0</v>
      </c>
      <c r="G103" s="30">
        <v>0</v>
      </c>
      <c r="H103" s="38">
        <f t="shared" si="15"/>
        <v>0.5591310879467849</v>
      </c>
      <c r="I103" s="38">
        <f t="shared" si="15"/>
        <v>0</v>
      </c>
      <c r="J103" s="38" t="s">
        <v>68</v>
      </c>
      <c r="K103" s="38" t="s">
        <v>68</v>
      </c>
    </row>
    <row r="104" spans="1:11" ht="93" customHeight="1">
      <c r="A104" s="4" t="s">
        <v>248</v>
      </c>
      <c r="B104" s="59" t="s">
        <v>249</v>
      </c>
      <c r="C104" s="30">
        <v>0</v>
      </c>
      <c r="D104" s="30">
        <v>37652562.49</v>
      </c>
      <c r="E104" s="30">
        <v>31982551.31</v>
      </c>
      <c r="F104" s="30">
        <v>31975452.76</v>
      </c>
      <c r="G104" s="30">
        <v>31975452.76</v>
      </c>
      <c r="H104" s="38" t="s">
        <v>68</v>
      </c>
      <c r="I104" s="38">
        <f t="shared" si="15"/>
        <v>0.8494123426126474</v>
      </c>
      <c r="J104" s="38">
        <f>F104/E104</f>
        <v>0.9997780492890892</v>
      </c>
      <c r="K104" s="38">
        <f>G104/F104</f>
        <v>1</v>
      </c>
    </row>
    <row r="105" spans="1:11" ht="64.5" customHeight="1">
      <c r="A105" s="4" t="s">
        <v>178</v>
      </c>
      <c r="B105" s="59" t="s">
        <v>179</v>
      </c>
      <c r="C105" s="30">
        <v>0</v>
      </c>
      <c r="D105" s="30">
        <v>3351173.89</v>
      </c>
      <c r="E105" s="30">
        <v>0</v>
      </c>
      <c r="F105" s="30">
        <v>0</v>
      </c>
      <c r="G105" s="30">
        <v>0</v>
      </c>
      <c r="H105" s="38" t="s">
        <v>68</v>
      </c>
      <c r="I105" s="38">
        <f t="shared" si="15"/>
        <v>0</v>
      </c>
      <c r="J105" s="38" t="s">
        <v>68</v>
      </c>
      <c r="K105" s="38" t="s">
        <v>68</v>
      </c>
    </row>
    <row r="106" spans="1:11" ht="93" customHeight="1">
      <c r="A106" s="4" t="s">
        <v>250</v>
      </c>
      <c r="B106" s="59" t="s">
        <v>251</v>
      </c>
      <c r="C106" s="30">
        <v>0</v>
      </c>
      <c r="D106" s="30">
        <v>0</v>
      </c>
      <c r="E106" s="30">
        <v>110350</v>
      </c>
      <c r="F106" s="30">
        <v>0</v>
      </c>
      <c r="G106" s="30">
        <v>0</v>
      </c>
      <c r="H106" s="38" t="s">
        <v>68</v>
      </c>
      <c r="I106" s="38" t="s">
        <v>68</v>
      </c>
      <c r="J106" s="38">
        <f>F106/E106</f>
        <v>0</v>
      </c>
      <c r="K106" s="38" t="s">
        <v>68</v>
      </c>
    </row>
    <row r="107" spans="1:11" ht="70.5" customHeight="1">
      <c r="A107" s="4" t="s">
        <v>252</v>
      </c>
      <c r="B107" s="59" t="s">
        <v>253</v>
      </c>
      <c r="C107" s="30">
        <v>0</v>
      </c>
      <c r="D107" s="30">
        <f>14241800+1675400</f>
        <v>15917200</v>
      </c>
      <c r="E107" s="30">
        <v>36784400</v>
      </c>
      <c r="F107" s="30">
        <v>37959500</v>
      </c>
      <c r="G107" s="30">
        <v>38250200</v>
      </c>
      <c r="H107" s="38" t="s">
        <v>68</v>
      </c>
      <c r="I107" s="38">
        <f t="shared" si="15"/>
        <v>2.310984343980097</v>
      </c>
      <c r="J107" s="38">
        <f>F107/E107</f>
        <v>1.0319456073770403</v>
      </c>
      <c r="K107" s="38">
        <f>G107/F107</f>
        <v>1.007658161988435</v>
      </c>
    </row>
    <row r="108" spans="1:11" ht="32.25" customHeight="1">
      <c r="A108" s="40" t="s">
        <v>194</v>
      </c>
      <c r="B108" s="54" t="s">
        <v>134</v>
      </c>
      <c r="C108" s="30">
        <v>27276.7</v>
      </c>
      <c r="D108" s="30">
        <v>0</v>
      </c>
      <c r="E108" s="30">
        <v>13009410.1</v>
      </c>
      <c r="F108" s="30">
        <v>36925492.96</v>
      </c>
      <c r="G108" s="30">
        <v>0</v>
      </c>
      <c r="H108" s="38">
        <f t="shared" si="15"/>
        <v>0</v>
      </c>
      <c r="I108" s="38" t="s">
        <v>68</v>
      </c>
      <c r="J108" s="38">
        <f>F108/E108</f>
        <v>2.83836797181142</v>
      </c>
      <c r="K108" s="38">
        <f>G108/F108</f>
        <v>0</v>
      </c>
    </row>
    <row r="109" spans="1:11" ht="82.5" customHeight="1">
      <c r="A109" s="40" t="s">
        <v>168</v>
      </c>
      <c r="B109" s="54" t="s">
        <v>169</v>
      </c>
      <c r="C109" s="30">
        <v>109265</v>
      </c>
      <c r="D109" s="30">
        <v>0</v>
      </c>
      <c r="E109" s="30">
        <v>0</v>
      </c>
      <c r="F109" s="30">
        <v>0</v>
      </c>
      <c r="G109" s="30">
        <v>0</v>
      </c>
      <c r="H109" s="38">
        <f t="shared" si="15"/>
        <v>0</v>
      </c>
      <c r="I109" s="38" t="s">
        <v>68</v>
      </c>
      <c r="J109" s="38" t="s">
        <v>68</v>
      </c>
      <c r="K109" s="38" t="s">
        <v>68</v>
      </c>
    </row>
    <row r="110" spans="1:11" ht="58.5" customHeight="1">
      <c r="A110" s="40" t="s">
        <v>195</v>
      </c>
      <c r="B110" s="55" t="s">
        <v>135</v>
      </c>
      <c r="C110" s="30">
        <v>22135376.9</v>
      </c>
      <c r="D110" s="30">
        <v>19520000</v>
      </c>
      <c r="E110" s="30">
        <v>0</v>
      </c>
      <c r="F110" s="30">
        <v>0</v>
      </c>
      <c r="G110" s="30">
        <v>0</v>
      </c>
      <c r="H110" s="38">
        <f>D110/C110</f>
        <v>0.8818462901347752</v>
      </c>
      <c r="I110" s="38">
        <f>E110/D110</f>
        <v>0</v>
      </c>
      <c r="J110" s="38" t="s">
        <v>68</v>
      </c>
      <c r="K110" s="38" t="s">
        <v>68</v>
      </c>
    </row>
    <row r="111" spans="1:11" ht="23.25" customHeight="1">
      <c r="A111" s="4" t="s">
        <v>196</v>
      </c>
      <c r="B111" s="33" t="s">
        <v>142</v>
      </c>
      <c r="C111" s="30">
        <v>95860524.58</v>
      </c>
      <c r="D111" s="30">
        <f>1921900+3537082+16222714.94+69554651+2375863+4446.11+1816302.25+1980000+15186500+47651250+27300000</f>
        <v>187550709.3</v>
      </c>
      <c r="E111" s="30">
        <v>122831489.11</v>
      </c>
      <c r="F111" s="30">
        <v>101819899.11</v>
      </c>
      <c r="G111" s="30">
        <v>105303385.11</v>
      </c>
      <c r="H111" s="38">
        <f aca="true" t="shared" si="17" ref="H111:K113">D111/C111</f>
        <v>1.9564957538228402</v>
      </c>
      <c r="I111" s="38">
        <f t="shared" si="17"/>
        <v>0.6549241512785896</v>
      </c>
      <c r="J111" s="38">
        <f t="shared" si="17"/>
        <v>0.8289397112072511</v>
      </c>
      <c r="K111" s="38">
        <f t="shared" si="17"/>
        <v>1.0342122318962097</v>
      </c>
    </row>
    <row r="112" spans="1:11" ht="35.25" customHeight="1">
      <c r="A112" s="34" t="s">
        <v>197</v>
      </c>
      <c r="B112" s="28" t="s">
        <v>61</v>
      </c>
      <c r="C112" s="9">
        <f>C114+C115+C116+C118+C113+C119+C117</f>
        <v>899532508.14</v>
      </c>
      <c r="D112" s="9">
        <f>D114+D115+D116+D118+D113+D119+D117</f>
        <v>949545737</v>
      </c>
      <c r="E112" s="9">
        <f>E114+E115+E116+E118+E113+E119+E117</f>
        <v>976920398.87</v>
      </c>
      <c r="F112" s="9">
        <f>F114+F115+F116+F118+F113+F119+F117</f>
        <v>1003477168.4</v>
      </c>
      <c r="G112" s="9">
        <f>G114+G115+G116+G118+G113+G119+G117</f>
        <v>1022752597.02</v>
      </c>
      <c r="H112" s="37">
        <f t="shared" si="17"/>
        <v>1.0555991344475304</v>
      </c>
      <c r="I112" s="37">
        <f t="shared" si="17"/>
        <v>1.0288292188604709</v>
      </c>
      <c r="J112" s="37">
        <f t="shared" si="17"/>
        <v>1.0271841693148367</v>
      </c>
      <c r="K112" s="37">
        <f t="shared" si="17"/>
        <v>1.0192086369545745</v>
      </c>
    </row>
    <row r="113" spans="1:11" ht="40.5" customHeight="1">
      <c r="A113" s="4" t="s">
        <v>170</v>
      </c>
      <c r="B113" s="33" t="s">
        <v>171</v>
      </c>
      <c r="C113" s="30">
        <v>30729522.87</v>
      </c>
      <c r="D113" s="30">
        <f>1888000+5664000+204100+785910+6000+16997900+1763800+521400+2030900+628978+104700+33224+6519850+73400+94400</f>
        <v>37316562</v>
      </c>
      <c r="E113" s="30">
        <v>35424556.94</v>
      </c>
      <c r="F113" s="30">
        <v>36105823.58</v>
      </c>
      <c r="G113" s="30">
        <v>36677358.32</v>
      </c>
      <c r="H113" s="38">
        <f t="shared" si="17"/>
        <v>1.2143553988087026</v>
      </c>
      <c r="I113" s="38">
        <f aca="true" t="shared" si="18" ref="I113:K117">E113/D113</f>
        <v>0.9492985162995454</v>
      </c>
      <c r="J113" s="38">
        <f t="shared" si="18"/>
        <v>1.0192314794833959</v>
      </c>
      <c r="K113" s="38">
        <f t="shared" si="18"/>
        <v>1.015829433684947</v>
      </c>
    </row>
    <row r="114" spans="1:11" ht="51">
      <c r="A114" s="4" t="s">
        <v>198</v>
      </c>
      <c r="B114" s="29" t="s">
        <v>143</v>
      </c>
      <c r="C114" s="30">
        <v>29540598.27</v>
      </c>
      <c r="D114" s="30">
        <v>32413300</v>
      </c>
      <c r="E114" s="30">
        <v>36043700</v>
      </c>
      <c r="F114" s="30">
        <v>38347300</v>
      </c>
      <c r="G114" s="30">
        <v>39577000</v>
      </c>
      <c r="H114" s="38">
        <f>D114/C114</f>
        <v>1.0972458886493635</v>
      </c>
      <c r="I114" s="38">
        <f t="shared" si="18"/>
        <v>1.1120034060092616</v>
      </c>
      <c r="J114" s="38">
        <f t="shared" si="18"/>
        <v>1.0639113076626427</v>
      </c>
      <c r="K114" s="38">
        <f t="shared" si="18"/>
        <v>1.0320674467302782</v>
      </c>
    </row>
    <row r="115" spans="1:11" ht="76.5">
      <c r="A115" s="4" t="s">
        <v>199</v>
      </c>
      <c r="B115" s="29" t="s">
        <v>144</v>
      </c>
      <c r="C115" s="30">
        <v>16666589.19</v>
      </c>
      <c r="D115" s="30">
        <f>16183400+404600</f>
        <v>16588000</v>
      </c>
      <c r="E115" s="30">
        <v>20703900</v>
      </c>
      <c r="F115" s="30">
        <v>20703900</v>
      </c>
      <c r="G115" s="30">
        <v>20703900</v>
      </c>
      <c r="H115" s="38">
        <f>D115/C115</f>
        <v>0.9952846266801156</v>
      </c>
      <c r="I115" s="38">
        <f t="shared" si="18"/>
        <v>1.2481251507113575</v>
      </c>
      <c r="J115" s="38">
        <f t="shared" si="18"/>
        <v>1</v>
      </c>
      <c r="K115" s="38">
        <f t="shared" si="18"/>
        <v>1</v>
      </c>
    </row>
    <row r="116" spans="1:11" ht="55.5" customHeight="1">
      <c r="A116" s="4" t="s">
        <v>200</v>
      </c>
      <c r="B116" s="33" t="s">
        <v>151</v>
      </c>
      <c r="C116" s="30">
        <v>2557.33</v>
      </c>
      <c r="D116" s="30">
        <v>5612</v>
      </c>
      <c r="E116" s="30">
        <v>3934.93</v>
      </c>
      <c r="F116" s="30">
        <v>37636.82</v>
      </c>
      <c r="G116" s="30">
        <v>1626.7</v>
      </c>
      <c r="H116" s="38">
        <f>D116/C116</f>
        <v>2.1944762701724065</v>
      </c>
      <c r="I116" s="38">
        <f t="shared" si="18"/>
        <v>0.701163578047042</v>
      </c>
      <c r="J116" s="38">
        <f t="shared" si="18"/>
        <v>9.564800390350019</v>
      </c>
      <c r="K116" s="38">
        <f t="shared" si="18"/>
        <v>0.04322097350413771</v>
      </c>
    </row>
    <row r="117" spans="1:11" ht="30" customHeight="1">
      <c r="A117" s="4" t="s">
        <v>180</v>
      </c>
      <c r="B117" s="33" t="s">
        <v>181</v>
      </c>
      <c r="C117" s="30">
        <v>0</v>
      </c>
      <c r="D117" s="30">
        <v>0</v>
      </c>
      <c r="E117" s="30">
        <v>622431</v>
      </c>
      <c r="F117" s="30">
        <v>0</v>
      </c>
      <c r="G117" s="30">
        <v>0</v>
      </c>
      <c r="H117" s="38" t="s">
        <v>68</v>
      </c>
      <c r="I117" s="38" t="s">
        <v>68</v>
      </c>
      <c r="J117" s="38">
        <f t="shared" si="18"/>
        <v>0</v>
      </c>
      <c r="K117" s="38" t="s">
        <v>68</v>
      </c>
    </row>
    <row r="118" spans="1:11" ht="42.75" customHeight="1">
      <c r="A118" s="4" t="s">
        <v>201</v>
      </c>
      <c r="B118" s="33" t="s">
        <v>145</v>
      </c>
      <c r="C118" s="30">
        <v>2828040.48</v>
      </c>
      <c r="D118" s="30">
        <v>2555763</v>
      </c>
      <c r="E118" s="30">
        <v>2132276</v>
      </c>
      <c r="F118" s="30">
        <v>2254908</v>
      </c>
      <c r="G118" s="30">
        <v>2632912</v>
      </c>
      <c r="H118" s="38">
        <f aca="true" t="shared" si="19" ref="H118:K119">D118/C118</f>
        <v>0.9037222126325434</v>
      </c>
      <c r="I118" s="38">
        <f t="shared" si="19"/>
        <v>0.8343011460765337</v>
      </c>
      <c r="J118" s="38">
        <f t="shared" si="19"/>
        <v>1.0575122545111422</v>
      </c>
      <c r="K118" s="38">
        <f t="shared" si="19"/>
        <v>1.167636107548512</v>
      </c>
    </row>
    <row r="119" spans="1:11" ht="24.75" customHeight="1">
      <c r="A119" s="4" t="s">
        <v>172</v>
      </c>
      <c r="B119" s="33" t="s">
        <v>173</v>
      </c>
      <c r="C119" s="30">
        <v>819765200</v>
      </c>
      <c r="D119" s="30">
        <v>860666500</v>
      </c>
      <c r="E119" s="30">
        <v>881989600</v>
      </c>
      <c r="F119" s="30">
        <v>906027600</v>
      </c>
      <c r="G119" s="30">
        <v>923159800</v>
      </c>
      <c r="H119" s="38">
        <f t="shared" si="19"/>
        <v>1.0498939208446516</v>
      </c>
      <c r="I119" s="38">
        <f t="shared" si="19"/>
        <v>1.0247751016218245</v>
      </c>
      <c r="J119" s="38">
        <f t="shared" si="19"/>
        <v>1.0272542896197416</v>
      </c>
      <c r="K119" s="38">
        <f t="shared" si="19"/>
        <v>1.018909136984348</v>
      </c>
    </row>
    <row r="120" spans="1:11" s="35" customFormat="1" ht="29.25" customHeight="1">
      <c r="A120" s="34" t="s">
        <v>202</v>
      </c>
      <c r="B120" s="28" t="s">
        <v>6</v>
      </c>
      <c r="C120" s="9">
        <f>C126+C121+C125+C124+C122+C123</f>
        <v>84175088.24</v>
      </c>
      <c r="D120" s="9">
        <f>D126+D121+D125+D124+D122+D123</f>
        <v>35544815</v>
      </c>
      <c r="E120" s="9">
        <f>E126+E121+E125+E124+E122+E123</f>
        <v>262098910</v>
      </c>
      <c r="F120" s="9">
        <f>F126+F121+F125+F124+F122+F123</f>
        <v>42223860</v>
      </c>
      <c r="G120" s="9">
        <f>G126+G121+G125+G124+G122+G123</f>
        <v>42223860</v>
      </c>
      <c r="H120" s="37">
        <f aca="true" t="shared" si="20" ref="H120:H130">D120/C120</f>
        <v>0.42227238180796</v>
      </c>
      <c r="I120" s="37">
        <f>E120/D120</f>
        <v>7.373759295132075</v>
      </c>
      <c r="J120" s="37">
        <f aca="true" t="shared" si="21" ref="J120:J126">F120/E120</f>
        <v>0.16109895306317756</v>
      </c>
      <c r="K120" s="37">
        <f>G120/F120</f>
        <v>1</v>
      </c>
    </row>
    <row r="121" spans="1:11" ht="87.75" customHeight="1">
      <c r="A121" s="4" t="s">
        <v>174</v>
      </c>
      <c r="B121" s="33" t="s">
        <v>176</v>
      </c>
      <c r="C121" s="30">
        <v>78539861.72</v>
      </c>
      <c r="D121" s="30">
        <v>0</v>
      </c>
      <c r="E121" s="30">
        <v>0</v>
      </c>
      <c r="F121" s="30">
        <v>0</v>
      </c>
      <c r="G121" s="30">
        <v>0</v>
      </c>
      <c r="H121" s="38">
        <f t="shared" si="20"/>
        <v>0</v>
      </c>
      <c r="I121" s="38" t="s">
        <v>68</v>
      </c>
      <c r="J121" s="38" t="s">
        <v>68</v>
      </c>
      <c r="K121" s="38" t="s">
        <v>68</v>
      </c>
    </row>
    <row r="122" spans="1:11" ht="67.5" customHeight="1">
      <c r="A122" s="4" t="s">
        <v>254</v>
      </c>
      <c r="B122" s="33" t="s">
        <v>255</v>
      </c>
      <c r="C122" s="30">
        <v>0</v>
      </c>
      <c r="D122" s="30">
        <f>13462680+611940</f>
        <v>14074620</v>
      </c>
      <c r="E122" s="30">
        <v>42223860</v>
      </c>
      <c r="F122" s="30">
        <v>42223860</v>
      </c>
      <c r="G122" s="30">
        <v>42223860</v>
      </c>
      <c r="H122" s="38" t="s">
        <v>68</v>
      </c>
      <c r="I122" s="38">
        <f>E122/D122</f>
        <v>3</v>
      </c>
      <c r="J122" s="38">
        <f t="shared" si="21"/>
        <v>1</v>
      </c>
      <c r="K122" s="38">
        <f>G122/F122</f>
        <v>1</v>
      </c>
    </row>
    <row r="123" spans="1:11" ht="67.5" customHeight="1">
      <c r="A123" s="4" t="s">
        <v>256</v>
      </c>
      <c r="B123" s="33" t="s">
        <v>257</v>
      </c>
      <c r="C123" s="30">
        <v>0</v>
      </c>
      <c r="D123" s="30">
        <v>0</v>
      </c>
      <c r="E123" s="30">
        <v>162210000</v>
      </c>
      <c r="F123" s="30">
        <v>0</v>
      </c>
      <c r="G123" s="30">
        <v>0</v>
      </c>
      <c r="H123" s="38" t="s">
        <v>68</v>
      </c>
      <c r="I123" s="38" t="s">
        <v>68</v>
      </c>
      <c r="J123" s="38">
        <f t="shared" si="21"/>
        <v>0</v>
      </c>
      <c r="K123" s="38" t="s">
        <v>68</v>
      </c>
    </row>
    <row r="124" spans="1:11" ht="45.75" customHeight="1">
      <c r="A124" s="4" t="s">
        <v>182</v>
      </c>
      <c r="B124" s="33" t="s">
        <v>183</v>
      </c>
      <c r="C124" s="30">
        <v>0</v>
      </c>
      <c r="D124" s="30">
        <v>1000000</v>
      </c>
      <c r="E124" s="30">
        <v>0</v>
      </c>
      <c r="F124" s="30">
        <v>0</v>
      </c>
      <c r="G124" s="30">
        <v>0</v>
      </c>
      <c r="H124" s="38" t="s">
        <v>68</v>
      </c>
      <c r="I124" s="38">
        <f>E124/D124</f>
        <v>0</v>
      </c>
      <c r="J124" s="38" t="s">
        <v>68</v>
      </c>
      <c r="K124" s="38" t="s">
        <v>68</v>
      </c>
    </row>
    <row r="125" spans="1:11" ht="42.75" customHeight="1">
      <c r="A125" s="4" t="s">
        <v>175</v>
      </c>
      <c r="B125" s="33" t="s">
        <v>177</v>
      </c>
      <c r="C125" s="30">
        <v>5000000</v>
      </c>
      <c r="D125" s="30">
        <v>0</v>
      </c>
      <c r="E125" s="30">
        <v>0</v>
      </c>
      <c r="F125" s="30">
        <v>0</v>
      </c>
      <c r="G125" s="30">
        <v>0</v>
      </c>
      <c r="H125" s="38">
        <f t="shared" si="20"/>
        <v>0</v>
      </c>
      <c r="I125" s="38" t="s">
        <v>68</v>
      </c>
      <c r="J125" s="38" t="s">
        <v>68</v>
      </c>
      <c r="K125" s="38" t="s">
        <v>68</v>
      </c>
    </row>
    <row r="126" spans="1:11" ht="39" customHeight="1">
      <c r="A126" s="4" t="s">
        <v>203</v>
      </c>
      <c r="B126" s="33" t="s">
        <v>146</v>
      </c>
      <c r="C126" s="30">
        <v>635226.52</v>
      </c>
      <c r="D126" s="30">
        <f>12952200+750000+1185795+5582200</f>
        <v>20470195</v>
      </c>
      <c r="E126" s="30">
        <v>57665050</v>
      </c>
      <c r="F126" s="30">
        <v>0</v>
      </c>
      <c r="G126" s="30">
        <v>0</v>
      </c>
      <c r="H126" s="38">
        <f t="shared" si="20"/>
        <v>32.225032103508525</v>
      </c>
      <c r="I126" s="38">
        <f>E126/D126</f>
        <v>2.8170249477349874</v>
      </c>
      <c r="J126" s="38">
        <f t="shared" si="21"/>
        <v>0</v>
      </c>
      <c r="K126" s="38" t="s">
        <v>68</v>
      </c>
    </row>
    <row r="127" spans="1:11" s="35" customFormat="1" ht="29.25" customHeight="1">
      <c r="A127" s="34" t="s">
        <v>204</v>
      </c>
      <c r="B127" s="28" t="s">
        <v>147</v>
      </c>
      <c r="C127" s="9">
        <f>C128</f>
        <v>6874604.93</v>
      </c>
      <c r="D127" s="9">
        <f>D128</f>
        <v>0</v>
      </c>
      <c r="E127" s="9">
        <f>E128</f>
        <v>0</v>
      </c>
      <c r="F127" s="9">
        <f>F128</f>
        <v>0</v>
      </c>
      <c r="G127" s="9">
        <f>G128</f>
        <v>0</v>
      </c>
      <c r="H127" s="37">
        <f t="shared" si="20"/>
        <v>0</v>
      </c>
      <c r="I127" s="37" t="s">
        <v>68</v>
      </c>
      <c r="J127" s="37" t="s">
        <v>68</v>
      </c>
      <c r="K127" s="37" t="s">
        <v>68</v>
      </c>
    </row>
    <row r="128" spans="1:11" ht="28.5" customHeight="1">
      <c r="A128" s="4" t="s">
        <v>205</v>
      </c>
      <c r="B128" s="33" t="s">
        <v>148</v>
      </c>
      <c r="C128" s="30">
        <v>6874604.93</v>
      </c>
      <c r="D128" s="30">
        <v>0</v>
      </c>
      <c r="E128" s="30">
        <v>0</v>
      </c>
      <c r="F128" s="30">
        <v>0</v>
      </c>
      <c r="G128" s="30">
        <v>0</v>
      </c>
      <c r="H128" s="38">
        <f t="shared" si="20"/>
        <v>0</v>
      </c>
      <c r="I128" s="38" t="s">
        <v>68</v>
      </c>
      <c r="J128" s="38" t="s">
        <v>68</v>
      </c>
      <c r="K128" s="38" t="s">
        <v>68</v>
      </c>
    </row>
    <row r="129" spans="1:11" s="35" customFormat="1" ht="78.75" customHeight="1">
      <c r="A129" s="36" t="s">
        <v>64</v>
      </c>
      <c r="B129" s="28" t="s">
        <v>66</v>
      </c>
      <c r="C129" s="9">
        <v>8848.19</v>
      </c>
      <c r="D129" s="9">
        <v>0</v>
      </c>
      <c r="E129" s="9">
        <v>0</v>
      </c>
      <c r="F129" s="9">
        <v>0</v>
      </c>
      <c r="G129" s="9">
        <v>0</v>
      </c>
      <c r="H129" s="37">
        <f t="shared" si="20"/>
        <v>0</v>
      </c>
      <c r="I129" s="37" t="s">
        <v>68</v>
      </c>
      <c r="J129" s="37" t="s">
        <v>68</v>
      </c>
      <c r="K129" s="37" t="s">
        <v>68</v>
      </c>
    </row>
    <row r="130" spans="1:11" s="35" customFormat="1" ht="44.25" customHeight="1">
      <c r="A130" s="36" t="s">
        <v>65</v>
      </c>
      <c r="B130" s="28" t="s">
        <v>67</v>
      </c>
      <c r="C130" s="9">
        <v>-479380.38</v>
      </c>
      <c r="D130" s="9">
        <v>0</v>
      </c>
      <c r="E130" s="9">
        <v>0</v>
      </c>
      <c r="F130" s="9">
        <v>0</v>
      </c>
      <c r="G130" s="9">
        <v>0</v>
      </c>
      <c r="H130" s="37">
        <f t="shared" si="20"/>
        <v>0</v>
      </c>
      <c r="I130" s="37" t="s">
        <v>68</v>
      </c>
      <c r="J130" s="37" t="s">
        <v>68</v>
      </c>
      <c r="K130" s="37" t="s">
        <v>68</v>
      </c>
    </row>
    <row r="131" spans="1:11" ht="12.75">
      <c r="A131" s="60" t="s">
        <v>52</v>
      </c>
      <c r="B131" s="60"/>
      <c r="C131" s="9">
        <f>C7+C95</f>
        <v>2691668827.1099997</v>
      </c>
      <c r="D131" s="9">
        <f>D7+D95</f>
        <v>2846079771.3900003</v>
      </c>
      <c r="E131" s="9">
        <f>E7+E95</f>
        <v>3052296423.2799997</v>
      </c>
      <c r="F131" s="9">
        <f>F7+F95</f>
        <v>2693136097.34</v>
      </c>
      <c r="G131" s="9">
        <f>G7+G95</f>
        <v>2690821098.47</v>
      </c>
      <c r="H131" s="37">
        <f>D131/C131</f>
        <v>1.0573662490440137</v>
      </c>
      <c r="I131" s="37">
        <f>E131/D131</f>
        <v>1.0724563850820263</v>
      </c>
      <c r="J131" s="37">
        <f>F131/E131</f>
        <v>0.8823311120110524</v>
      </c>
      <c r="K131" s="37">
        <f>G131/F131</f>
        <v>0.9991404077676257</v>
      </c>
    </row>
    <row r="134" spans="1:2" ht="12.75">
      <c r="A134" s="56"/>
      <c r="B134" s="56"/>
    </row>
  </sheetData>
  <sheetProtection/>
  <mergeCells count="2">
    <mergeCell ref="A131:B131"/>
    <mergeCell ref="A3:K3"/>
  </mergeCells>
  <printOptions horizontalCentered="1"/>
  <pageMargins left="0.7480314960629921" right="0.15748031496062992" top="0.15748031496062992" bottom="0.2362204724409449" header="0.1968503937007874" footer="0.15748031496062992"/>
  <pageSetup fitToHeight="20" fitToWidth="1" horizontalDpi="600" verticalDpi="600" orientation="portrait" paperSize="9" r:id="rId1"/>
  <rowBreaks count="5" manualBreakCount="5">
    <brk id="15" max="255" man="1"/>
    <brk id="27" max="255" man="1"/>
    <brk id="37" max="255" man="1"/>
    <brk id="60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SNEG</dc:creator>
  <cp:keywords/>
  <dc:description/>
  <cp:lastModifiedBy>Полянина Александра Александровна</cp:lastModifiedBy>
  <cp:lastPrinted>2016-11-21T08:34:12Z</cp:lastPrinted>
  <dcterms:created xsi:type="dcterms:W3CDTF">2003-08-14T15:25:08Z</dcterms:created>
  <dcterms:modified xsi:type="dcterms:W3CDTF">2020-12-03T06:20:06Z</dcterms:modified>
  <cp:category/>
  <cp:version/>
  <cp:contentType/>
  <cp:contentStatus/>
</cp:coreProperties>
</file>