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755"/>
  </bookViews>
  <sheets>
    <sheet name="11а. Отч мероп" sheetId="1" r:id="rId1"/>
    <sheet name="11в. Отч пок " sheetId="2" r:id="rId2"/>
    <sheet name="11г Оц эф" sheetId="3" r:id="rId3"/>
  </sheets>
  <definedNames>
    <definedName name="_xlnm._FilterDatabase" localSheetId="0" hidden="1">'11а. Отч мероп'!$A$6:$K$206</definedName>
    <definedName name="_xlnm.Print_Titles" localSheetId="0">'11а. Отч мероп'!$5:$6</definedName>
    <definedName name="_xlnm.Print_Area" localSheetId="0">'11а. Отч мероп'!$A$1:$K$214</definedName>
    <definedName name="_xlnm.Print_Area" localSheetId="2">'11г Оц эф'!$A$1:$H$13</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22" i="2"/>
  <c r="M22"/>
  <c r="D10" i="3" s="1"/>
  <c r="H29" i="2"/>
  <c r="E8" i="3"/>
  <c r="D8"/>
  <c r="I18" i="2" l="1"/>
  <c r="I14"/>
  <c r="I10"/>
  <c r="H10"/>
  <c r="I9"/>
  <c r="H9"/>
  <c r="N11"/>
  <c r="M11"/>
  <c r="H25"/>
  <c r="G25"/>
  <c r="I24"/>
  <c r="H24"/>
  <c r="G24"/>
  <c r="M8" l="1"/>
  <c r="D7" i="3" s="1"/>
  <c r="N8" i="2"/>
  <c r="E7" i="3" s="1"/>
  <c r="H28" i="2" l="1"/>
  <c r="I28"/>
  <c r="I37" l="1"/>
  <c r="H37"/>
  <c r="H35"/>
  <c r="I34"/>
  <c r="H34"/>
  <c r="I33"/>
  <c r="H33"/>
  <c r="I32"/>
  <c r="H32"/>
  <c r="I30"/>
  <c r="H30"/>
  <c r="E10" i="3"/>
  <c r="I26" i="2"/>
  <c r="H26"/>
  <c r="I25"/>
  <c r="I23"/>
  <c r="H23"/>
  <c r="H21"/>
  <c r="I19"/>
  <c r="H19"/>
  <c r="I17"/>
  <c r="H17"/>
  <c r="H16"/>
  <c r="H15"/>
  <c r="H14"/>
  <c r="I12"/>
  <c r="H12"/>
  <c r="I11" i="1"/>
  <c r="I8"/>
  <c r="I9"/>
  <c r="I10"/>
  <c r="I7"/>
  <c r="I21"/>
  <c r="I16"/>
  <c r="I26"/>
  <c r="I25"/>
  <c r="I22"/>
  <c r="I31"/>
  <c r="I41"/>
  <c r="I38"/>
  <c r="I39"/>
  <c r="I40"/>
  <c r="I37"/>
  <c r="I61"/>
  <c r="I76"/>
  <c r="I91"/>
  <c r="I106"/>
  <c r="I116"/>
  <c r="I113"/>
  <c r="I114"/>
  <c r="I115"/>
  <c r="I112"/>
  <c r="I121"/>
  <c r="I146"/>
  <c r="I166"/>
  <c r="I196"/>
  <c r="I181"/>
  <c r="M13" i="2" l="1"/>
  <c r="D9" i="3" s="1"/>
  <c r="N13" i="2"/>
  <c r="E9" i="3" s="1"/>
  <c r="E131" i="1"/>
  <c r="E121" s="1"/>
  <c r="E183"/>
  <c r="E173"/>
  <c r="E164"/>
  <c r="E166"/>
  <c r="E168"/>
  <c r="E153"/>
  <c r="E154"/>
  <c r="E148"/>
  <c r="E133"/>
  <c r="E134"/>
  <c r="D92"/>
  <c r="E19"/>
  <c r="E20"/>
  <c r="E13"/>
  <c r="E14"/>
  <c r="D13"/>
  <c r="E89"/>
  <c r="E90"/>
  <c r="E91"/>
  <c r="D90"/>
  <c r="D91"/>
  <c r="F91" l="1"/>
  <c r="E103"/>
  <c r="F103"/>
  <c r="E104"/>
  <c r="F104"/>
  <c r="E105"/>
  <c r="F105"/>
  <c r="E106"/>
  <c r="F106"/>
  <c r="D104"/>
  <c r="D105"/>
  <c r="D106"/>
  <c r="D103"/>
  <c r="E107"/>
  <c r="D107"/>
  <c r="E102" l="1"/>
  <c r="D102"/>
  <c r="F107"/>
  <c r="F102" l="1"/>
  <c r="D73" l="1"/>
  <c r="E58"/>
  <c r="E59"/>
  <c r="E60"/>
  <c r="E61"/>
  <c r="D60"/>
  <c r="D61"/>
  <c r="D58"/>
  <c r="E198"/>
  <c r="D121"/>
  <c r="E67" l="1"/>
  <c r="D67"/>
  <c r="F67" l="1"/>
  <c r="D189" l="1"/>
  <c r="E196" l="1"/>
  <c r="D196"/>
  <c r="D202"/>
  <c r="F203"/>
  <c r="F199"/>
  <c r="F198"/>
  <c r="E193"/>
  <c r="D193"/>
  <c r="F190"/>
  <c r="F189"/>
  <c r="E187"/>
  <c r="D187"/>
  <c r="D178"/>
  <c r="E182"/>
  <c r="E181"/>
  <c r="D181"/>
  <c r="E180"/>
  <c r="D180"/>
  <c r="E179"/>
  <c r="D179"/>
  <c r="E178"/>
  <c r="F174"/>
  <c r="F173"/>
  <c r="E172"/>
  <c r="F171"/>
  <c r="F168"/>
  <c r="E167"/>
  <c r="D166"/>
  <c r="F166" s="1"/>
  <c r="E165"/>
  <c r="E160" s="1"/>
  <c r="E155" s="1"/>
  <c r="E150" s="1"/>
  <c r="D165"/>
  <c r="D164"/>
  <c r="E163"/>
  <c r="D160"/>
  <c r="D157" s="1"/>
  <c r="F159"/>
  <c r="E144"/>
  <c r="D152"/>
  <c r="F151"/>
  <c r="F149"/>
  <c r="D147"/>
  <c r="E146"/>
  <c r="D146"/>
  <c r="D144"/>
  <c r="F139"/>
  <c r="F138"/>
  <c r="E137"/>
  <c r="F137" s="1"/>
  <c r="D137"/>
  <c r="F134"/>
  <c r="F133"/>
  <c r="D132"/>
  <c r="F129"/>
  <c r="F128"/>
  <c r="D127"/>
  <c r="F123"/>
  <c r="E122"/>
  <c r="D122"/>
  <c r="E120"/>
  <c r="D120"/>
  <c r="D119"/>
  <c r="D118"/>
  <c r="F99"/>
  <c r="D98"/>
  <c r="E97"/>
  <c r="F96"/>
  <c r="F93"/>
  <c r="E92"/>
  <c r="F41"/>
  <c r="D89"/>
  <c r="F89" s="1"/>
  <c r="E88"/>
  <c r="F83"/>
  <c r="E82"/>
  <c r="D82"/>
  <c r="F78"/>
  <c r="E77"/>
  <c r="F77" s="1"/>
  <c r="D77"/>
  <c r="E76"/>
  <c r="D76"/>
  <c r="E75"/>
  <c r="D75"/>
  <c r="E74"/>
  <c r="D74"/>
  <c r="E73"/>
  <c r="D64"/>
  <c r="D14" s="1"/>
  <c r="F63"/>
  <c r="E62"/>
  <c r="E57"/>
  <c r="F58"/>
  <c r="F55"/>
  <c r="F54"/>
  <c r="E52"/>
  <c r="F52" s="1"/>
  <c r="D52"/>
  <c r="D48"/>
  <c r="D43" s="1"/>
  <c r="E47"/>
  <c r="E46"/>
  <c r="D46"/>
  <c r="E45"/>
  <c r="D45"/>
  <c r="D40" s="1"/>
  <c r="E44"/>
  <c r="D44"/>
  <c r="E43"/>
  <c r="F33"/>
  <c r="D32"/>
  <c r="F32" s="1"/>
  <c r="E32"/>
  <c r="E31"/>
  <c r="E26" s="1"/>
  <c r="D31"/>
  <c r="D26" s="1"/>
  <c r="E30"/>
  <c r="E25" s="1"/>
  <c r="D30"/>
  <c r="D25" s="1"/>
  <c r="E29"/>
  <c r="D29"/>
  <c r="D24" s="1"/>
  <c r="E28"/>
  <c r="E23" s="1"/>
  <c r="D20"/>
  <c r="D19"/>
  <c r="E16"/>
  <c r="D16"/>
  <c r="E15"/>
  <c r="D15"/>
  <c r="F14"/>
  <c r="D12" l="1"/>
  <c r="E41"/>
  <c r="E72"/>
  <c r="E39"/>
  <c r="D88"/>
  <c r="D38" s="1"/>
  <c r="D97"/>
  <c r="F97" s="1"/>
  <c r="F44"/>
  <c r="E202"/>
  <c r="D145"/>
  <c r="D41"/>
  <c r="F82"/>
  <c r="F122"/>
  <c r="F45"/>
  <c r="F40" s="1"/>
  <c r="E40"/>
  <c r="E38"/>
  <c r="E162"/>
  <c r="F193"/>
  <c r="F179"/>
  <c r="E147"/>
  <c r="F147" s="1"/>
  <c r="E145"/>
  <c r="D62"/>
  <c r="F62" s="1"/>
  <c r="D59"/>
  <c r="F59" s="1"/>
  <c r="F20"/>
  <c r="E116"/>
  <c r="E11" s="1"/>
  <c r="F92"/>
  <c r="D163"/>
  <c r="D162" s="1"/>
  <c r="D167"/>
  <c r="F167" s="1"/>
  <c r="D172"/>
  <c r="F172" s="1"/>
  <c r="D197"/>
  <c r="F98"/>
  <c r="D87"/>
  <c r="F43"/>
  <c r="E197"/>
  <c r="E17"/>
  <c r="D47"/>
  <c r="F47" s="1"/>
  <c r="F13"/>
  <c r="D17"/>
  <c r="E27"/>
  <c r="F144"/>
  <c r="F164"/>
  <c r="E195"/>
  <c r="F180"/>
  <c r="E177"/>
  <c r="D116"/>
  <c r="D117"/>
  <c r="E118"/>
  <c r="F118" s="1"/>
  <c r="E87"/>
  <c r="F73"/>
  <c r="E12"/>
  <c r="F12" s="1"/>
  <c r="E42"/>
  <c r="D177"/>
  <c r="F177" s="1"/>
  <c r="F187"/>
  <c r="F131"/>
  <c r="E127"/>
  <c r="F127" s="1"/>
  <c r="F202"/>
  <c r="D42"/>
  <c r="E152"/>
  <c r="F152" s="1"/>
  <c r="E143"/>
  <c r="F153"/>
  <c r="F178"/>
  <c r="F136"/>
  <c r="F148"/>
  <c r="F158"/>
  <c r="F183"/>
  <c r="D195"/>
  <c r="D143"/>
  <c r="F154"/>
  <c r="F48"/>
  <c r="F64"/>
  <c r="F121"/>
  <c r="F146"/>
  <c r="F19"/>
  <c r="E24"/>
  <c r="D28"/>
  <c r="F28" s="1"/>
  <c r="D72"/>
  <c r="D182"/>
  <c r="F182" s="1"/>
  <c r="E132"/>
  <c r="F132" s="1"/>
  <c r="E157"/>
  <c r="F157" s="1"/>
  <c r="D194"/>
  <c r="E119"/>
  <c r="E194"/>
  <c r="F17" l="1"/>
  <c r="F163"/>
  <c r="F72"/>
  <c r="E115"/>
  <c r="F162"/>
  <c r="D115"/>
  <c r="D142"/>
  <c r="F39"/>
  <c r="D39"/>
  <c r="D37" s="1"/>
  <c r="F116"/>
  <c r="F197"/>
  <c r="F87"/>
  <c r="F88"/>
  <c r="F38" s="1"/>
  <c r="F42"/>
  <c r="D11"/>
  <c r="F11" s="1"/>
  <c r="D192"/>
  <c r="D57"/>
  <c r="F57" s="1"/>
  <c r="D10"/>
  <c r="F143"/>
  <c r="E142"/>
  <c r="D113"/>
  <c r="E192"/>
  <c r="F194"/>
  <c r="E113"/>
  <c r="E114"/>
  <c r="E9" s="1"/>
  <c r="F119"/>
  <c r="E117"/>
  <c r="F117" s="1"/>
  <c r="D114"/>
  <c r="E22"/>
  <c r="E37"/>
  <c r="D27"/>
  <c r="F27" s="1"/>
  <c r="D23"/>
  <c r="D9" l="1"/>
  <c r="F9" s="1"/>
  <c r="F192"/>
  <c r="F115"/>
  <c r="F142"/>
  <c r="E10"/>
  <c r="F10" s="1"/>
  <c r="D8"/>
  <c r="F114"/>
  <c r="D112"/>
  <c r="F37"/>
  <c r="F113"/>
  <c r="E112"/>
  <c r="F112" s="1"/>
  <c r="E8"/>
  <c r="D22"/>
  <c r="F22" s="1"/>
  <c r="F23"/>
  <c r="D7" l="1"/>
  <c r="F8"/>
  <c r="E7"/>
  <c r="F7" s="1"/>
</calcChain>
</file>

<file path=xl/sharedStrings.xml><?xml version="1.0" encoding="utf-8"?>
<sst xmlns="http://schemas.openxmlformats.org/spreadsheetml/2006/main" count="635" uniqueCount="233">
  <si>
    <t>Таблица № 11а</t>
  </si>
  <si>
    <t xml:space="preserve"> № п/п</t>
  </si>
  <si>
    <t>Муниципальная программа, подпрограмма, основное мероприятие, мероприятие******</t>
  </si>
  <si>
    <t>Объемы и источники финансирования (тыс. руб.)</t>
  </si>
  <si>
    <t>Степень освоения средств***</t>
  </si>
  <si>
    <t xml:space="preserve"> Результаты выполнения мероприятий </t>
  </si>
  <si>
    <t>Соисполнители, участники, исполнители</t>
  </si>
  <si>
    <t>Причины низкой степени освоения средств*****, невыполнения мероприятий</t>
  </si>
  <si>
    <t>Источ-ник</t>
  </si>
  <si>
    <t>Запланировано на отчетный год</t>
  </si>
  <si>
    <t>Фактическое исполнение**</t>
  </si>
  <si>
    <t>Ожидаемые результаты реализации (краткая характеристика) мероприятий</t>
  </si>
  <si>
    <t>Фактические результаты реализации (краткая характеристика) мероприятий</t>
  </si>
  <si>
    <t>Выполнение (да/нет/ частично)****</t>
  </si>
  <si>
    <t>Муниципальная программа ЗАТО Александровск "Культура, спорт и молодежная политика ЗАТО Александровск"</t>
  </si>
  <si>
    <t>Всего</t>
  </si>
  <si>
    <t>Количество мероприятий, всего, в т.ч.****:</t>
  </si>
  <si>
    <t>МБ</t>
  </si>
  <si>
    <t>Выполнены в полном объеме</t>
  </si>
  <si>
    <t>ОБ</t>
  </si>
  <si>
    <t>Выполнены частично</t>
  </si>
  <si>
    <t>ФБ</t>
  </si>
  <si>
    <t>Не выполнены</t>
  </si>
  <si>
    <t>ВБС</t>
  </si>
  <si>
    <t>Степень выполнения мероприятий</t>
  </si>
  <si>
    <t>Всего Соисполнитель Управление образование администрации ЗАТО Александровск</t>
  </si>
  <si>
    <t>Количество мероприятий, всего, в т.ч.:</t>
  </si>
  <si>
    <t>Всего Соисполнитель МКУ ОКС</t>
  </si>
  <si>
    <t>1.</t>
  </si>
  <si>
    <t>Подпрограмма 1 "Управление культурой, спортом и молодежной политикой"</t>
  </si>
  <si>
    <t>1.1.</t>
  </si>
  <si>
    <t>Основное мероприятие: "Обеспечение реализации функций и полномочий в сфере культуры, спорта и молодежной политики"</t>
  </si>
  <si>
    <t>1.1.1.</t>
  </si>
  <si>
    <t>Мероприятие: "Обеспечение исполнения мероприятий в рамках муниципальных программ управления культуры, спорта и молодежной политики"</t>
  </si>
  <si>
    <t xml:space="preserve">Фактические результаты реализации (краткая характеристика) мероприятия </t>
  </si>
  <si>
    <t xml:space="preserve"> частично</t>
  </si>
  <si>
    <t>2.</t>
  </si>
  <si>
    <t>Подпрограмма 2 "Молодежь и развитие физической культуры и спорта"</t>
  </si>
  <si>
    <t>2.1.</t>
  </si>
  <si>
    <t>Основное мероприятие: "Развитие физической культуры и спорта"</t>
  </si>
  <si>
    <t>2.1.1.</t>
  </si>
  <si>
    <t>Мероприятие: "Реализация календарного плана официальных физкультурных мероприятий и спортивных мероприятий ЗАТО Александровск"</t>
  </si>
  <si>
    <t>частично</t>
  </si>
  <si>
    <t>2.1.L.</t>
  </si>
  <si>
    <t>Мероприятие: "Реализация проектов развития социальной и инженерной инфраструктур"</t>
  </si>
  <si>
    <t>нет</t>
  </si>
  <si>
    <t>2.2.</t>
  </si>
  <si>
    <t xml:space="preserve">Основное мероприятие: "Развитие спортивной инфраструктуры" </t>
  </si>
  <si>
    <t>2.2.1.</t>
  </si>
  <si>
    <t>Мероприятие: "Капитальный ремонт футбольного поля с искусственным покрытием и беговыми дорожками"</t>
  </si>
  <si>
    <t>2.3.</t>
  </si>
  <si>
    <t xml:space="preserve">Основное мероприятие: "Осуществление комплекса мер, направленных на поддержку молодежных инициатив" </t>
  </si>
  <si>
    <t>2.3.1.</t>
  </si>
  <si>
    <t>Мероприятие: "Реализация годового плана мероприятий по молодежной политике ЗАТО Александровск"</t>
  </si>
  <si>
    <t>2.3.2.</t>
  </si>
  <si>
    <t>Мероприятие: "Стипендия Главы ЗАТО Александровск"</t>
  </si>
  <si>
    <t>2.4.</t>
  </si>
  <si>
    <t xml:space="preserve">Основное мероприятие: "Патриотическое воспитание молодежи" </t>
  </si>
  <si>
    <t>2.4.1.</t>
  </si>
  <si>
    <t>Мероприятие: "Организация и осуществление работы с молодежью  ЗАТО Александровск, направленной на их самореализацию и  социализацию, гражданское и патриотическое воспитание"</t>
  </si>
  <si>
    <t>2.4.2.</t>
  </si>
  <si>
    <t>Мероприятие: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 установленного федеральным законом от 19.06.2000 № 82-ФЗ «О минимальном размере оплаты труда» (с изменениями), увеличенного на районный коэффициент и процентную надбавку за стаж работы в районах Крайнего Севера"</t>
  </si>
  <si>
    <t>да</t>
  </si>
  <si>
    <t>3.</t>
  </si>
  <si>
    <t>Подпрограмма 3 "Культура"</t>
  </si>
  <si>
    <t>3.1.</t>
  </si>
  <si>
    <t>Основное мероприятие: "Развитие творческого потенциала и организация досуга населения ЗАТО Александровск"</t>
  </si>
  <si>
    <t>3.1.1.</t>
  </si>
  <si>
    <t>Мероприятие: "Реализация годового плана культурно – массовых мероприятий ЗАТО Александровск"</t>
  </si>
  <si>
    <t>3.1.2.</t>
  </si>
  <si>
    <t>Мероприятие: "Организация деятельности клубных формирований и формирований самодеятельного народного творчества"</t>
  </si>
  <si>
    <t>3.1.3.</t>
  </si>
  <si>
    <t>Мероприятие: "Обеспечение сохранения заработной платы труда работников муниципальных учреждений образования, культуры, физической культуры и спорта на уровне, установленном  указами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и от 28.12.2012 № 1688 «О некоторых мерах по реализации государственной политики в сфере защиты детей-сирот и детей, оставшихся без попечения родителей» "</t>
  </si>
  <si>
    <t>3.1.4.</t>
  </si>
  <si>
    <t>Мероприятие: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имеющих в соответствии с Законом Мурманской области от 27.12.2004 № 561-01-ЗМО "О мерах социальной поддержки отдельных категорий граждан, работающих в сельских населенных пунктах или поселках городского типа" право на установление повышенных на 25 процентов размеров тарифной ставки, оклада (должностного оклада), установленного работнику по сравнению с тарифными ставками, окладами (должностными окладами) специалистов муниципальных учреждений образования и культуры, занимающихся этим видом деятельности в городских условиях, в соответствии с Перечнем должностей специалистов, работающих в государственных областных и муниципальных учреждениях, имеющих право на получение мер социальной поддержки и (или) установление повышенных размеров тарифных ставок, окладов (должностных окладов) в соответствии с Законом Мурманской области "О мерах социальной поддержки отдельных категорий граждан, работающих в сельских населенных пунктах или поселках городского типа", утвержденным постановлением Правительства Мурманской области от 01.03.2011 № 86-ППи"</t>
  </si>
  <si>
    <t>3.2.</t>
  </si>
  <si>
    <t>Основное мероприятие: "Развитие библиотечного дела в ЗАТО Александровск"</t>
  </si>
  <si>
    <t>3.2.1.</t>
  </si>
  <si>
    <t>Мероприятие: "Организация библиотечного, библиографического и информационного обслуживания населения, комплектование библиотечных фондов"</t>
  </si>
  <si>
    <t>3.2.2.</t>
  </si>
  <si>
    <t>3.2.3.</t>
  </si>
  <si>
    <t>Мероприятие: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имеющих в соответствии с Законом Мурманской области от 27.12.2004 № 561-01-ЗМО "О мерах социальной поддержки отдельных категорий граждан, работающих в сельских населенных пунктах или поселках городского типа" право на установление повышенных на 25 процентов размеров тарифной ставки, оклада (должностного оклада), установленного работнику по сравнению с тарифными ставками, окладами (должностными окладами) специалистов муниципальных учреждений образования и культуры, занимающихся этим видом деятельности в городских условиях, в соответствии с Перечнем должностей специалистов, работающих в государственных областных и муниципальных учреждениях, имеющих право на получение мер социальной поддержки и (или) установление повышенных размеров тарифных ставок, окладов (должностных окладов) в соответствии с Законом Мурманской области "О мерах социальной поддержки отдельных категорий граждан, работающих в сельских населенных пунктах или поселках городского типа", утвержденным постановлением Правительства Мурманской области от 01.03.2011 № 86-ПП</t>
  </si>
  <si>
    <t>3.3.</t>
  </si>
  <si>
    <t>Основное мероприятие: "Развитие музейного дела в ЗАТО Александровск"</t>
  </si>
  <si>
    <t>3.3.1.</t>
  </si>
  <si>
    <t>Мероприятие: "Организация музейного обслуживания населения"</t>
  </si>
  <si>
    <t>3.3.2.</t>
  </si>
  <si>
    <t>3.4.</t>
  </si>
  <si>
    <t>Основное мероприятие: "Укрепление материально-технической базы, обеспечение безопасности работы муниципальных учреждений культуры и соответствия их современным требованиям"</t>
  </si>
  <si>
    <t>3.4.1.</t>
  </si>
  <si>
    <t>Мероприятие: "Модернизация материально-технической базы и ремонтные работы в муниципальных учреждениях культуры "</t>
  </si>
  <si>
    <t>3.4.L.</t>
  </si>
  <si>
    <t>3.5.</t>
  </si>
  <si>
    <t>Основное мероприятие: "Создание условий для сохранения и использования объектов культурного наследия, расположенных на территории ЗАТО Александровск,  обеспечение доступа населения к ним"</t>
  </si>
  <si>
    <t>3.5.1.</t>
  </si>
  <si>
    <t>Мероприятие: "Реализация мероприятий, направленных на увековечивание памяти погибших при защите Отечества "</t>
  </si>
  <si>
    <t>3.5.2.</t>
  </si>
  <si>
    <t>Мероприятие: "Капитальный и текущий ремонт памятников, объектов культурного наследия, мемориальных комплексов и воинских захоронений, находящихся на территории ЗАТО Александровск "</t>
  </si>
  <si>
    <t xml:space="preserve">*Состав подпрограмм, основных мероприятий и мероприятий, плановые объемы финансирования, ожидаемые результаты реализации (краткая характеристика) мероприятий, соисполнители, участники и исполнители указываются в соответствии с муниципальной программой и (или) планом реализации муниципальной программы в редакции, действующей на конец отчетного периода. </t>
  </si>
  <si>
    <t>**Объемы фактического исполнения указываются в соответствии с фактически понесенными расходами, объемами фактически выполненных работ, оказанных услуг, приобретенных товаров, принятых в установленном порядке конечными исполнителями мероприятий. По мероприятиям, предусматривающим осуществление мер государственной поддержки физическим или юридическим лицам, индивидуальным предпринимателям в форме грантов, субсидий, в случае если срок предоставления отчетности об использования предоставленных средств для их получателей установлен позднее 20 марта года, следующего за годом перечисления средств, объем фактического исполнения указывается на уровне кассового исполнения ГРБС. По мероприятиям, предусматривающим предоставление из областного бюджета местным бюджетам межбюджетных трансфертов, не имеющих целевого назначения, объем фактического исполнения указывается на уровне кассового исполнения ГРБС.</t>
  </si>
  <si>
    <t>***Рассчитывается как отношение объемов фактического исполнения к запланированным объемам, утвержденным в муниципальной программе и плане ее реализации, на конец отчетного периода.</t>
  </si>
  <si>
    <t>****Мероприятие считается выполненным в полном объеме (указывается «Да») в случае, если все запланированные на год функции, работы, услуги выполнены, товары приобретены в полном объеме и в запланированные сроки, фактические результаты реализации мероприятия соответствуют ожидаемым, установленные количественные показатели результативности выполнены не менее чем на 95% от запланированного на год уровня, предусмотренные объемы финансирования по каждому источнику фактически израсходованы не менее чем на 95% от годового объема (кроме случаев наличия обоснования возникновения экономии, в том числе сложившейся по результатам проведения торгов).
    Мероприятие считается выполненным частично (указывается «Частично») в случаях, если реализация мероприятия начата, но запланированные на год функции, работы, услуги выполнены, товары приобретены не в полном объеме и (или) установленные количественные показатели результативности выполнены не менее чем на 30% от предусмотренного на отчетный год уровня и (или) предусмотренные объемы финансирования по всем источникам фактически израсходованы не менее чем на 30% от запланированного на отчетный год объема.
   Мероприятие считается невыполненным (указывается «Нет») в случаях, если реализация мероприятия не начата либо реализация мероприятия начата, но установленные количественные показатели результативности выполнены менее чем на 30% от предусмотренного на отчетный год уровня и (или) предусмотренные объемы финансирования по всем источникам фактически израсходованы менее чем на 30% от запланированного на отчетный год объема.</t>
  </si>
  <si>
    <t>*****Низкой считается степень освоения средств за 6 месяцев ниже 45% от запланированного на отчетный год объема средств, за 9 месяцев - ниже 70%, за отчетный год - ниже 95%.»</t>
  </si>
  <si>
    <t>******По каждому мероприятию, указанному в текстовой части Годовой отчет о ходе реализации и оценке эффективности муниципальной программы в качестве наиболее значимого конкретного результата реализации муниципальной программы, достигнутого за отчетный год, делается соответствующая сноска (* - относиться к наиболее значимому результату реализации госпрограммы)</t>
  </si>
  <si>
    <t>МКУ ОКС</t>
  </si>
  <si>
    <t>УО администации ЗАТО Александровск</t>
  </si>
  <si>
    <t>УКСиМП администрации ЗАТО Александровск</t>
  </si>
  <si>
    <t>УКСиМП администрации ЗАТО Александровск; Учреждения, подведомственные УКСиМП администрации ЗАТО Александровск (МАУК ЦТиД, МБУК ЦКС, МБУК "ГДК Современник"МБУК ", ЦБС ЗАТО Александровск", МБУК ГИКМ)</t>
  </si>
  <si>
    <t>Учреждение, подведомственное УКСиМП администрации ЗАТО Александровск (МБУМП ЦГПВМ)</t>
  </si>
  <si>
    <t>УКСиМП администрации ЗАТО Александровск; Учреждение, подведомственное УКСиМП администрации ЗАТО Александровск (МБУМП ЦГПВМ)</t>
  </si>
  <si>
    <t>Учреждения, подведомственные УКСиМП администрации ЗАТО Александровск (МАУК ЦТиД, МБУК ЦКС, МБУК "ГДК Современник")</t>
  </si>
  <si>
    <t>Учреждения, подведомственные УКСиМП администрации ЗАТО Александровск (МАУК ЦТиД)</t>
  </si>
  <si>
    <t>Учреждение, подведомственное УКСиМП администрации ЗАТО Александровск (МБУК "ЦБС ЗАТО Александровск")</t>
  </si>
  <si>
    <t>Учреждение, подведомственное УКСиМП администрации ЗАТО Александровск (МБУК ГИКМ)</t>
  </si>
  <si>
    <t>Создание условий, обеспечивающих доступность, высокое качество  с учетом творческих  потребностей и самореализации населения. Увеличение участников клубных формирований.</t>
  </si>
  <si>
    <t>мероприятие выполняеся ежемесячно</t>
  </si>
  <si>
    <t>Мероприятие направлено на достижение определенного уровня, установленного указами Президента РФ, а также недопущения снижения и обеспечения сохранения заработной платы работников муниципальных учреждений</t>
  </si>
  <si>
    <t>Мероприятие направлено на повышение привлекательности деятельности осуществляемой на территории сельских населенных пунктов.</t>
  </si>
  <si>
    <t>– Сохранение библиотечной сети;
– качественное увеличение видового разнообразия и тематического репертуара фонда;
– увеличение востребованности спектра услуг, в том числе доступа к цифровым ресурсам;
– увеличение посещаемости и сохранение читательского контингента;
– повышение информационной культуры, развитие устойчивого интереса к чтению, отечественной истории и культуре, краеведению у местного сообщества;
– сохранение или увеличение числа пользователей</t>
  </si>
  <si>
    <t>Замена окон в библиотеке находящейся в н.п. Оленья Губа; МАУК ЦТиД заключили договор на госконтроль</t>
  </si>
  <si>
    <t>Ремонт кровли здания МАУК "Центр творчества и досуга г. Гаджиево"</t>
  </si>
  <si>
    <t>мероприятие выполняеся ежемесячно, 100%</t>
  </si>
  <si>
    <t xml:space="preserve">Создание условий, обеспечивающих гражданам возможность систематически заниматься физической культурой и спортом, а также повышение мотивации граждан к регулярным занятиям физической культурой и спортом и ведению здорового образа жизни.      </t>
  </si>
  <si>
    <t xml:space="preserve">Создание благоприятных условий для всестороннего развития, успешной социализации и эффективной самореализации молодежи, содействие развитию молодежных инициатив, патриотического воспитания и социального становления личности.                                          </t>
  </si>
  <si>
    <t xml:space="preserve">Создание благоприятных условий для всестороннего развития, успешной социализации и эффективной самореализации молодежи, содействие развитию молодежных инициатив, патриотического воспитания и социального становления личности.         </t>
  </si>
  <si>
    <t>Создание условий для укрепления гражданской идентичности на основе духовно-нравственных и культурных ценностей на территории ЗАТО Александровск; Обеспечение творческого и культурного развития личности, участие населения в культурной жизни  ЗАТО Александровск</t>
  </si>
  <si>
    <t>Cохранение и популяризация объектов культурного наследия ЗАТО Александровск.</t>
  </si>
  <si>
    <t>Мероприятие направлено на  повышение оплаты труда работников муниципальных учреждений, а также недопущения снижения и обеспечения сохранения заработной платы работников муниципальных учреждений</t>
  </si>
  <si>
    <t>мероприятие выполняеся в конце года</t>
  </si>
  <si>
    <t>2.2.2.</t>
  </si>
  <si>
    <t>Капитальный ремонт "Безопорной буксировочной канатной дороги на горнолыжном склоне по ул. Гагарина в г. Полярном ЗАТО Александровск"</t>
  </si>
  <si>
    <t>Мероприятие выполнено в полном объме. Оплата по договору № 04/1 от 04.06.2021 года прошла 30.06.2021г.  (Проводились работы: - окраска металлических покрытий; -разборка тротуаров из камня гранитного; -покрытие тротуарной плиткой;
-гравировка по граниту; -вырубка кустарников, выкашивание газонов.)</t>
  </si>
  <si>
    <t xml:space="preserve">В рамках реализации «Реновации ЗАТО» администрацией ЗАТО Александровск заключено соглашение с  МИНСТРОЕМ подписано в ЭБ 27.01.2021.  
Для реализации мероприятия реновации - 2021  «Строительство физкультурно-оздоровительного комплекса г. Гаджиево (разработка проекта)» МКУ «ОКС ЗАТО Александровск»  Заключен муниципальный контракт № 04-ФОК от 09.03.21г. с ООО "Норма" г. Великий Новгород.  Цена контракта -2 350 000 руб.     Согласно муниципальному контракту срок выполнения проектно-изыскательских работ и прохождение госэкспертизы определен 30.09.2021.
На сегодняшний день подрядчик выполнил работы:
- по посадке здания на местность;                                                                                                                                         
-- получены тех.условий от ресурсоснабжающих организаций;                                                      -
- выполняется привязка разделов типовой проектной документации;                   
-  выполнена замена ж/б чаши бассейна в здании ФОКа на стальную и внесены изменения в типовую документацию;                                                                                - разрабатывается проектная документация на пристройку для размещения малой чаши бассейна. 
Задержка в производстве работ по проектированию связана с задержкой освобождения площадки от мусора при сносе домов на участке, где планируется строительство бассейна
</t>
  </si>
  <si>
    <t>Мероприятие выполняется ежемесячно, согласно годового плана</t>
  </si>
  <si>
    <t>Заключен контрак, ведутся работы</t>
  </si>
  <si>
    <t>Сведения о ходе реализации мероприятий муниципальной программы за  2021 года</t>
  </si>
  <si>
    <t>2.5.</t>
  </si>
  <si>
    <t>2.5.1.</t>
  </si>
  <si>
    <t>Обеспечение пожарной и электрической безопасности учреждения системы молодежной политики</t>
  </si>
  <si>
    <t>Основное мероприятие: "Обеспечение безопасности работы муниципального учреждения молодежной политики и соответствие его современным требованиям"</t>
  </si>
  <si>
    <t>Учреждения, подведомственные УКСиМП администрации ЗАТО Александровск (МАУК ЦТиД, ЦБС ЗАТО Александровск", МБУК ГИКМ)</t>
  </si>
  <si>
    <t xml:space="preserve">Мероприятие выполнено в полном объме. </t>
  </si>
  <si>
    <t>Таблица № 11в</t>
  </si>
  <si>
    <t>Сведения о достижении значений показателей государственной программы в 2021 году*</t>
  </si>
  <si>
    <t>№ п/п</t>
  </si>
  <si>
    <t>Муниципальная программа, подпрограмма, показатель</t>
  </si>
  <si>
    <t>Ед. изм.</t>
  </si>
  <si>
    <t>Направ-ленность</t>
  </si>
  <si>
    <t>Значение показателя</t>
  </si>
  <si>
    <t>Степень достижения показателя (ДП)**</t>
  </si>
  <si>
    <t>Динамика значения показателя по сравнению с предшествующим годом (Дин)**</t>
  </si>
  <si>
    <t>Причины отклонения от плана и (или) отсутствия положительной динамики***</t>
  </si>
  <si>
    <t>Предлагаемые меры по улучшению значений показателя</t>
  </si>
  <si>
    <t>Соисполнитель, ответственный за выполнение показателя</t>
  </si>
  <si>
    <t>Степень достижения показателя для расчета К1****</t>
  </si>
  <si>
    <t>Динамика значения показателя для расчета К2****</t>
  </si>
  <si>
    <t>год, предшествующий отчетному</t>
  </si>
  <si>
    <t>отчетный год</t>
  </si>
  <si>
    <t>факт</t>
  </si>
  <si>
    <t>план</t>
  </si>
  <si>
    <t>-</t>
  </si>
  <si>
    <t>0.1</t>
  </si>
  <si>
    <t xml:space="preserve">Уровень удовлетворенности населения ЗАТО Александровск качеством предоставления муниципальных услуг (работ) в сфере культуры и молодежной политики </t>
  </si>
  <si>
    <t>%</t>
  </si>
  <si>
    <t>↗</t>
  </si>
  <si>
    <t>0.2</t>
  </si>
  <si>
    <t xml:space="preserve">Доля численности населения ЗАТО Александровск, занимающегося физической культурой и спортом в возрасте от 3 до 80 лет и старше, в общей численности населения ЗАТО Александровск  </t>
  </si>
  <si>
    <t>Количество выполняемых функций</t>
  </si>
  <si>
    <t>ед.</t>
  </si>
  <si>
    <t>=</t>
  </si>
  <si>
    <t>отсутствие дополнительно введенных функций</t>
  </si>
  <si>
    <t>Количество проведенных  мероприятий в соответствии с календарным планом</t>
  </si>
  <si>
    <t>Разработка ПСД</t>
  </si>
  <si>
    <t>Количество спортивных сооружений в которых осуществлен капитальный ремонт</t>
  </si>
  <si>
    <t>Количество проведенных  мероприятий в соответствии с годовым планом</t>
  </si>
  <si>
    <t>Количество лауреатов стипендий  Главы  ЗАТО Александровск</t>
  </si>
  <si>
    <t>чел.</t>
  </si>
  <si>
    <t>не менее 50</t>
  </si>
  <si>
    <t>не менее 55</t>
  </si>
  <si>
    <t>Доля молодежи, привлекаемой к участию в  мероприятиях, в общей численности молодежи ЗАТО Александровск</t>
  </si>
  <si>
    <t xml:space="preserve">Просроченная кредиторская задолженность муниципального учреждения </t>
  </si>
  <si>
    <t>тыс.руб.</t>
  </si>
  <si>
    <t>Доля устраненных нарушений, выявленных надзорными органами</t>
  </si>
  <si>
    <t xml:space="preserve">Количество проведенных культурно – массовых мероприятий в соответствии с годовым планом </t>
  </si>
  <si>
    <t>Прирост культурно-досуговых мероприятий, проводимых муниципальными культурно-досуговыми учреждениями</t>
  </si>
  <si>
    <t>Прирост посещений культурно-массовых мероприятий, проводимых муниципальными культурно-досуговыми учреждениями</t>
  </si>
  <si>
    <t>Обеспечение сохранения средней заработной платы  работников муниципальных учреждений культуры в отчетном финансовом году на уровне, установленном Указом Президента Российской Федерации</t>
  </si>
  <si>
    <t>Просроченная кредиторская задолженность по расходам на оплату труда</t>
  </si>
  <si>
    <t>Прирост посещений общедоступных (публичных) библиотек</t>
  </si>
  <si>
    <t>Повышение уровня комплектования книжных фондов библиотек по сравнению с установленным нормативом (на 1 тыс. жителей)</t>
  </si>
  <si>
    <t>Прирост посещаемости музейного учреждения (на 1 жителя в год)</t>
  </si>
  <si>
    <t>Количество муниципальных учреждений культуры, в которых осуществлены или осуществляется модернизация материально-технической базы, ремонтные работы</t>
  </si>
  <si>
    <t>Количество объектов культуры в которых проведен ремонт</t>
  </si>
  <si>
    <t>Количество объектов, на которых выполнены работы по увековечиванию памяти погибших</t>
  </si>
  <si>
    <t>Количество отремонтированных памятников, объектов культурного наследия, мемориальных комплексов и воинских захоронений, находящихся на территории ЗАТО Александровск</t>
  </si>
  <si>
    <t>*Состав подпрограмм и показателей муниципальной программы, единицы измерения, направленность, плановые значения показателей и соисполнители, ответственные за их выполнение, указываются в соответствии с редакцией мунипальной программы, действующей по состоянию на конец отчетного периода.</t>
  </si>
  <si>
    <t>**Степень достижения показателя (ДП) и динамика значения показателя (Дин) определяются в соответствии с пунктами 2 и 4 приложения № 1 к Порядку.</t>
  </si>
  <si>
    <t>***В случае отсутствия официальных фактических данных за отчетный период дополнительно в данной графе указываются слова «Предварительные данные» или «Оценка», указывается способ определения оценочного значения показателя и ожидаемый срок получения фактических значений.</t>
  </si>
  <si>
    <t>****Степень достижения показателя для расчета К1 и Динамика значения показателя для расчета К2 определяются и указываются для каждого показателя в отдельности с учетом условий, указанных соответственно в пунктах 3 и 5 приложения № 1 к Порядку. Критерии К1 и К2 для государственной программы в целом рассчитываются с учетом всех показателей программы и подпрограмм.</t>
  </si>
  <si>
    <t>Таблица № 11д</t>
  </si>
  <si>
    <t>Оценка эффективности реализации муниципальной программы "Культура, спорт и молодежная политика ЗАТО Александровск" в 2022 году</t>
  </si>
  <si>
    <t>Муниципальная программа, подпрограмма</t>
  </si>
  <si>
    <t>Ответственный исполнитель</t>
  </si>
  <si>
    <t>К1 (степень достижения показателей)</t>
  </si>
  <si>
    <t>К2 (динамика значений показателей по сравнению с предшествующим годом)</t>
  </si>
  <si>
    <t>К3 (степень выполнения мероприятий)</t>
  </si>
  <si>
    <t>ЭГП (интегральный показатель эффективности)</t>
  </si>
  <si>
    <t>Оценка*</t>
  </si>
  <si>
    <t>УКСиМП администрации ЗАТО Александрвск</t>
  </si>
  <si>
    <t>1.1</t>
  </si>
  <si>
    <t>1.2</t>
  </si>
  <si>
    <t>1.3</t>
  </si>
  <si>
    <t>*Высокая, средняя, ниже среднего, низкая</t>
  </si>
  <si>
    <t>высокая</t>
  </si>
  <si>
    <t>ниже среднего</t>
  </si>
  <si>
    <t xml:space="preserve">УКСиМП администрации ЗАТО Александрвск </t>
  </si>
  <si>
    <t>Администрация ЗАТО Александровск</t>
  </si>
  <si>
    <t>Управление образования администрации ЗАТО Александровск</t>
  </si>
  <si>
    <t xml:space="preserve"> УКСиМП администрации ЗАТО Александровск; Учреждение, подведомственное УКСиМП администрации ЗАТО Александровск (МБУМП ЦГПВМ)</t>
  </si>
  <si>
    <t xml:space="preserve"> Учреждение, подведомственное УКСиМП администрации ЗАТО Александровск (МБУМП ЦГПВМ)</t>
  </si>
  <si>
    <t>Учреждения, подведомственные управлению культуры, спорта и молодежной политики администрации ЗАТО Александровск (МАУК ЦКС, МАУК ГДК, МАУК ЦТиД)</t>
  </si>
  <si>
    <t>Учреждение, подведомственное УКСиМП администрации ЗАТО Александровск (МАУК ЦТиД)</t>
  </si>
  <si>
    <t>Учреждение, подведомственное УКСиМП администрации ЗАТО Александровск (МБУК «ЦБС ЗАТО Александровск»)</t>
  </si>
  <si>
    <t>Учреждения, подведомственные УКСиМП администрации ЗАТО Александровск (МАУК ЦКС, МАУК ГДК, МАУК ЦТиД, МБУК «ЦБС ЗАТО Александровск», МБУК ГИКМ)</t>
  </si>
  <si>
    <t xml:space="preserve">Мероприятие перенесено на 2022 год, </t>
  </si>
  <si>
    <t>в результате принятых мер в условиях распространения коронавирусной инфекции</t>
  </si>
  <si>
    <t xml:space="preserve"> моральное и физическое устаревание большей части книг в фонде; объём списания ветхой и морально устаревшей литературы превышает объём вновь поступившей за год</t>
  </si>
  <si>
    <t>С учетом влияния пандемии коронавируса и связанных с ней ограничений по работе спортивных объектов, оказывающих услуги населению , перенос самостоятельных занятий на плоскостные спортсооружения и смена занятий по видам спорта на другие виды активности (пешеходные маршруты  и т.п.) и увеличения численности населения в ЗАТО Александровск указанный показатель в 2021 году увеличился незначительно.</t>
  </si>
  <si>
    <t>мероприятие перенесенно на 2022 год</t>
  </si>
  <si>
    <t>Заменили окон в библиотеке находящейся в н.п. Оленья Губа; МАУК ЦТиД заключен договор на госконтроль, ремонт помещения в МАУК ЦТиД, разработка ПСД (ГИКМ и ЦТиД)</t>
  </si>
  <si>
    <t>часть мероприятия перенесенно на 2022 год (разработка ПСД ГИКМ и ЦТиД)</t>
  </si>
  <si>
    <t>средняя</t>
  </si>
  <si>
    <t>Ведется работа по техническому заданию, готовится документация на закупки, аукцион не состоялся</t>
  </si>
</sst>
</file>

<file path=xl/styles.xml><?xml version="1.0" encoding="utf-8"?>
<styleSheet xmlns="http://schemas.openxmlformats.org/spreadsheetml/2006/main">
  <numFmts count="2">
    <numFmt numFmtId="164" formatCode="0.0"/>
    <numFmt numFmtId="165" formatCode="0.0%"/>
  </numFmts>
  <fonts count="23">
    <font>
      <sz val="11"/>
      <color theme="1"/>
      <name val="Calibri"/>
      <family val="2"/>
      <charset val="204"/>
      <scheme val="minor"/>
    </font>
    <font>
      <sz val="8"/>
      <name val="Times New Roman"/>
      <family val="1"/>
      <charset val="204"/>
    </font>
    <font>
      <b/>
      <sz val="8"/>
      <name val="Times New Roman"/>
      <family val="1"/>
      <charset val="204"/>
    </font>
    <font>
      <sz val="8"/>
      <name val="Calibri"/>
      <family val="2"/>
      <charset val="204"/>
      <scheme val="minor"/>
    </font>
    <font>
      <sz val="11"/>
      <color theme="1"/>
      <name val="Calibri"/>
      <family val="2"/>
      <charset val="204"/>
      <scheme val="minor"/>
    </font>
    <font>
      <sz val="14"/>
      <color theme="1"/>
      <name val="Calibri"/>
      <family val="2"/>
      <charset val="204"/>
      <scheme val="minor"/>
    </font>
    <font>
      <sz val="12"/>
      <color theme="1"/>
      <name val="Calibri"/>
      <family val="2"/>
      <charset val="204"/>
      <scheme val="minor"/>
    </font>
    <font>
      <sz val="12"/>
      <color theme="1"/>
      <name val="Times New Roman"/>
      <family val="1"/>
      <charset val="204"/>
    </font>
    <font>
      <b/>
      <sz val="12"/>
      <color theme="1"/>
      <name val="Times New Roman"/>
      <family val="1"/>
      <charset val="204"/>
    </font>
    <font>
      <sz val="11"/>
      <name val="Times New Roman"/>
      <family val="1"/>
      <charset val="204"/>
    </font>
    <font>
      <u/>
      <sz val="11"/>
      <color theme="10"/>
      <name val="Calibri"/>
      <family val="2"/>
      <charset val="204"/>
      <scheme val="minor"/>
    </font>
    <font>
      <b/>
      <sz val="11"/>
      <name val="Times New Roman"/>
      <family val="1"/>
      <charset val="204"/>
    </font>
    <font>
      <sz val="10"/>
      <name val="Times New Roman"/>
      <family val="1"/>
      <charset val="204"/>
    </font>
    <font>
      <sz val="11"/>
      <color theme="1"/>
      <name val="Times New Roman"/>
      <family val="1"/>
      <charset val="204"/>
    </font>
    <font>
      <b/>
      <sz val="11"/>
      <color theme="1"/>
      <name val="Calibri"/>
      <family val="2"/>
      <charset val="204"/>
    </font>
    <font>
      <sz val="11"/>
      <color theme="1"/>
      <name val="Calibri"/>
      <family val="2"/>
      <charset val="204"/>
    </font>
    <font>
      <b/>
      <sz val="11"/>
      <color theme="1"/>
      <name val="Times New Roman"/>
      <family val="1"/>
      <charset val="204"/>
    </font>
    <font>
      <sz val="10"/>
      <name val="Arial"/>
      <family val="2"/>
      <charset val="204"/>
    </font>
    <font>
      <strike/>
      <sz val="14"/>
      <color rgb="FFFF0000"/>
      <name val="Calibri"/>
      <family val="2"/>
      <charset val="204"/>
      <scheme val="minor"/>
    </font>
    <font>
      <strike/>
      <sz val="12"/>
      <color rgb="FFFF0000"/>
      <name val="Calibri"/>
      <family val="2"/>
      <charset val="204"/>
      <scheme val="minor"/>
    </font>
    <font>
      <sz val="12"/>
      <name val="Times New Roman"/>
      <family val="1"/>
      <charset val="204"/>
    </font>
    <font>
      <sz val="9"/>
      <name val="Times New Roman"/>
      <family val="1"/>
      <charset val="204"/>
    </font>
    <font>
      <b/>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9" fontId="4" fillId="0" borderId="0" applyFont="0" applyFill="0" applyBorder="0" applyAlignment="0" applyProtection="0"/>
    <xf numFmtId="0" fontId="10" fillId="0" borderId="0" applyNumberFormat="0" applyFill="0" applyBorder="0" applyAlignment="0" applyProtection="0"/>
    <xf numFmtId="0" fontId="17" fillId="0" borderId="0"/>
  </cellStyleXfs>
  <cellXfs count="163">
    <xf numFmtId="0" fontId="0" fillId="0" borderId="0" xfId="0"/>
    <xf numFmtId="4" fontId="1" fillId="0" borderId="1" xfId="0" applyNumberFormat="1" applyFont="1" applyBorder="1" applyAlignment="1" applyProtection="1">
      <alignment horizontal="right"/>
      <protection locked="0"/>
    </xf>
    <xf numFmtId="4" fontId="1" fillId="2" borderId="1" xfId="0" applyNumberFormat="1" applyFont="1" applyFill="1" applyBorder="1" applyAlignment="1">
      <alignment horizontal="right" wrapText="1"/>
    </xf>
    <xf numFmtId="4" fontId="1" fillId="0" borderId="1" xfId="0" applyNumberFormat="1" applyFont="1" applyBorder="1" applyAlignment="1">
      <alignment horizontal="right"/>
    </xf>
    <xf numFmtId="4" fontId="1" fillId="2" borderId="1" xfId="0" applyNumberFormat="1" applyFont="1" applyFill="1" applyBorder="1" applyAlignment="1">
      <alignment horizontal="right" shrinkToFit="1"/>
    </xf>
    <xf numFmtId="4" fontId="1" fillId="2" borderId="1" xfId="0" applyNumberFormat="1" applyFont="1" applyFill="1" applyBorder="1" applyAlignment="1">
      <alignment horizontal="right" wrapText="1" shrinkToFit="1"/>
    </xf>
    <xf numFmtId="4" fontId="1" fillId="2" borderId="1" xfId="0" applyNumberFormat="1" applyFont="1" applyFill="1" applyBorder="1" applyAlignment="1">
      <alignment horizontal="right" vertical="center" wrapText="1"/>
    </xf>
    <xf numFmtId="4" fontId="2" fillId="2" borderId="1" xfId="0" applyNumberFormat="1" applyFont="1" applyFill="1" applyBorder="1" applyAlignment="1">
      <alignment horizontal="right" wrapText="1"/>
    </xf>
    <xf numFmtId="0" fontId="3" fillId="2" borderId="0" xfId="0" applyFont="1" applyFill="1"/>
    <xf numFmtId="0" fontId="3" fillId="2" borderId="0" xfId="0" applyNumberFormat="1" applyFont="1" applyFill="1" applyAlignment="1">
      <alignment horizontal="center"/>
    </xf>
    <xf numFmtId="0" fontId="3" fillId="2" borderId="0" xfId="0" applyFont="1" applyFill="1" applyAlignment="1">
      <alignment horizontal="center"/>
    </xf>
    <xf numFmtId="4" fontId="3" fillId="2" borderId="0" xfId="0" applyNumberFormat="1" applyFont="1" applyFill="1" applyAlignment="1">
      <alignment horizontal="right"/>
    </xf>
    <xf numFmtId="0" fontId="3" fillId="2" borderId="0" xfId="0" applyFont="1" applyFill="1" applyAlignment="1">
      <alignment vertical="center"/>
    </xf>
    <xf numFmtId="0" fontId="5" fillId="2" borderId="0" xfId="0" applyNumberFormat="1" applyFont="1" applyFill="1" applyAlignment="1">
      <alignment horizontal="center"/>
    </xf>
    <xf numFmtId="0" fontId="5" fillId="2" borderId="0" xfId="0" applyFont="1" applyFill="1"/>
    <xf numFmtId="0" fontId="5" fillId="2" borderId="0" xfId="0" applyFont="1" applyFill="1" applyAlignment="1">
      <alignment horizontal="center"/>
    </xf>
    <xf numFmtId="0" fontId="6" fillId="2" borderId="0" xfId="0" applyFont="1" applyFill="1"/>
    <xf numFmtId="0" fontId="7" fillId="2" borderId="0" xfId="0" applyFont="1" applyFill="1" applyAlignment="1">
      <alignment horizontal="right" vertical="center"/>
    </xf>
    <xf numFmtId="0" fontId="0" fillId="2" borderId="0" xfId="0" applyFill="1"/>
    <xf numFmtId="0" fontId="6" fillId="2" borderId="0" xfId="0" applyNumberFormat="1" applyFont="1" applyFill="1" applyAlignment="1">
      <alignment horizontal="center"/>
    </xf>
    <xf numFmtId="0" fontId="6" fillId="2" borderId="0" xfId="0" applyFont="1" applyFill="1" applyAlignment="1">
      <alignment horizontal="center"/>
    </xf>
    <xf numFmtId="0" fontId="9"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11" fillId="2" borderId="1" xfId="0" applyNumberFormat="1" applyFont="1" applyFill="1" applyBorder="1" applyAlignment="1">
      <alignment horizontal="center" vertical="center" wrapText="1"/>
    </xf>
    <xf numFmtId="0" fontId="11" fillId="2" borderId="1" xfId="0" applyFont="1" applyFill="1" applyBorder="1" applyAlignment="1">
      <alignment vertical="center" wrapText="1"/>
    </xf>
    <xf numFmtId="16" fontId="9" fillId="2" borderId="1" xfId="0" applyNumberFormat="1" applyFont="1" applyFill="1" applyBorder="1" applyAlignment="1">
      <alignment horizontal="center" vertical="center" wrapText="1"/>
    </xf>
    <xf numFmtId="9" fontId="9"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2" borderId="7" xfId="0" applyFont="1" applyFill="1" applyBorder="1" applyAlignment="1">
      <alignment horizontal="center" vertical="center" wrapText="1"/>
    </xf>
    <xf numFmtId="0" fontId="0" fillId="4" borderId="1" xfId="0" applyFont="1" applyFill="1" applyBorder="1" applyAlignment="1">
      <alignment vertical="center" wrapText="1"/>
    </xf>
    <xf numFmtId="0" fontId="13" fillId="4" borderId="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3" fillId="0" borderId="1" xfId="0" applyFont="1" applyBorder="1" applyAlignment="1">
      <alignment vertical="top" wrapText="1"/>
    </xf>
    <xf numFmtId="0" fontId="13" fillId="4"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4" borderId="1" xfId="0" applyFont="1" applyFill="1" applyBorder="1" applyAlignment="1">
      <alignment vertical="top" wrapText="1"/>
    </xf>
    <xf numFmtId="0" fontId="13" fillId="0" borderId="4" xfId="0" applyFont="1" applyBorder="1" applyAlignment="1">
      <alignment horizontal="center" vertical="center" wrapText="1"/>
    </xf>
    <xf numFmtId="0" fontId="9" fillId="2" borderId="4" xfId="0" applyFont="1" applyFill="1" applyBorder="1" applyAlignment="1">
      <alignment vertical="center" wrapText="1"/>
    </xf>
    <xf numFmtId="0" fontId="7" fillId="4" borderId="1" xfId="0" applyFont="1" applyFill="1" applyBorder="1" applyAlignment="1">
      <alignment vertical="top" wrapText="1"/>
    </xf>
    <xf numFmtId="164" fontId="13" fillId="4"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0" fillId="0" borderId="2" xfId="0" applyFont="1" applyBorder="1" applyAlignment="1">
      <alignment vertical="center" wrapText="1"/>
    </xf>
    <xf numFmtId="0" fontId="6" fillId="2" borderId="1" xfId="0" applyFont="1" applyFill="1" applyBorder="1"/>
    <xf numFmtId="0" fontId="0" fillId="2" borderId="0" xfId="0" applyFont="1" applyFill="1" applyBorder="1" applyAlignment="1">
      <alignment horizontal="center" vertical="center"/>
    </xf>
    <xf numFmtId="0" fontId="13" fillId="4" borderId="0" xfId="0" applyFont="1" applyFill="1" applyBorder="1" applyAlignment="1">
      <alignment vertical="top" wrapText="1"/>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0" fillId="4" borderId="0" xfId="0" applyFont="1" applyFill="1" applyBorder="1" applyAlignment="1">
      <alignment vertical="center" wrapText="1"/>
    </xf>
    <xf numFmtId="0" fontId="6" fillId="2" borderId="0" xfId="0" applyFont="1" applyFill="1" applyBorder="1"/>
    <xf numFmtId="0" fontId="5" fillId="0" borderId="0" xfId="0" applyNumberFormat="1" applyFont="1" applyAlignment="1">
      <alignment horizontal="left" vertical="center"/>
    </xf>
    <xf numFmtId="0" fontId="5" fillId="0" borderId="0" xfId="0" applyFont="1"/>
    <xf numFmtId="0" fontId="5" fillId="0" borderId="0" xfId="0" applyFont="1" applyAlignment="1">
      <alignment horizontal="center"/>
    </xf>
    <xf numFmtId="0" fontId="18" fillId="0" borderId="0" xfId="0" applyFont="1"/>
    <xf numFmtId="0" fontId="6" fillId="0" borderId="0" xfId="0" applyFont="1"/>
    <xf numFmtId="0" fontId="7" fillId="0" borderId="0" xfId="0" applyFont="1" applyFill="1" applyAlignment="1">
      <alignment horizontal="right" vertical="center"/>
    </xf>
    <xf numFmtId="0" fontId="7" fillId="0" borderId="0" xfId="0" applyFont="1" applyAlignment="1">
      <alignment vertical="center"/>
    </xf>
    <xf numFmtId="0" fontId="8" fillId="2" borderId="0" xfId="0" applyFont="1" applyFill="1" applyAlignment="1"/>
    <xf numFmtId="0" fontId="7" fillId="0" borderId="0" xfId="0" applyNumberFormat="1" applyFont="1" applyAlignment="1"/>
    <xf numFmtId="0" fontId="7" fillId="2" borderId="0" xfId="0" applyFont="1" applyFill="1" applyAlignment="1">
      <alignment horizontal="left" vertical="center"/>
    </xf>
    <xf numFmtId="0" fontId="19" fillId="2" borderId="0" xfId="0" applyFont="1" applyFill="1"/>
    <xf numFmtId="49"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49" fontId="20" fillId="2" borderId="1" xfId="0" applyNumberFormat="1" applyFont="1" applyFill="1" applyBorder="1" applyAlignment="1">
      <alignment horizontal="left" vertical="center" wrapText="1"/>
    </xf>
    <xf numFmtId="49" fontId="20" fillId="2" borderId="1" xfId="3" applyNumberFormat="1" applyFont="1" applyFill="1" applyBorder="1" applyAlignment="1" applyProtection="1">
      <alignment horizontal="left" vertical="center" wrapText="1"/>
      <protection hidden="1"/>
    </xf>
    <xf numFmtId="0" fontId="9" fillId="2" borderId="1" xfId="3" applyFont="1" applyFill="1" applyBorder="1" applyAlignment="1" applyProtection="1">
      <alignment horizontal="center" vertical="center" wrapText="1"/>
      <protection hidden="1"/>
    </xf>
    <xf numFmtId="9" fontId="20" fillId="2" borderId="1" xfId="0" applyNumberFormat="1" applyFont="1" applyFill="1" applyBorder="1" applyAlignment="1">
      <alignment horizontal="center" vertical="center" wrapText="1"/>
    </xf>
    <xf numFmtId="0" fontId="6" fillId="2" borderId="0" xfId="0" applyFont="1" applyFill="1" applyAlignment="1">
      <alignment horizontal="left" vertical="center"/>
    </xf>
    <xf numFmtId="0" fontId="9" fillId="2" borderId="0" xfId="3" applyFont="1" applyFill="1" applyBorder="1" applyAlignment="1" applyProtection="1">
      <alignment horizontal="center" vertical="center" wrapText="1"/>
      <protection hidden="1"/>
    </xf>
    <xf numFmtId="0" fontId="7" fillId="0" borderId="0" xfId="0" applyFont="1" applyAlignment="1">
      <alignment horizontal="left" vertical="center"/>
    </xf>
    <xf numFmtId="0" fontId="19" fillId="0" borderId="0" xfId="0" applyFont="1"/>
    <xf numFmtId="164" fontId="9" fillId="2" borderId="7" xfId="0" applyNumberFormat="1"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1" xfId="0" applyFont="1" applyFill="1" applyBorder="1" applyAlignment="1">
      <alignment horizontal="center" vertical="center"/>
    </xf>
    <xf numFmtId="2" fontId="9" fillId="2" borderId="7" xfId="0" applyNumberFormat="1" applyFont="1" applyFill="1" applyBorder="1" applyAlignment="1">
      <alignment horizontal="center" vertical="center" wrapText="1"/>
    </xf>
    <xf numFmtId="0" fontId="11" fillId="5" borderId="1" xfId="0" applyFont="1" applyFill="1" applyBorder="1" applyAlignment="1">
      <alignment vertical="center" wrapText="1"/>
    </xf>
    <xf numFmtId="9" fontId="11" fillId="5" borderId="2" xfId="1" applyFont="1" applyFill="1" applyBorder="1" applyAlignment="1">
      <alignment vertical="center" wrapText="1"/>
    </xf>
    <xf numFmtId="0" fontId="11" fillId="5" borderId="1" xfId="0" applyFont="1" applyFill="1" applyBorder="1" applyAlignment="1">
      <alignment horizontal="lef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xf>
    <xf numFmtId="0" fontId="9" fillId="0" borderId="1" xfId="0" applyFont="1" applyBorder="1" applyAlignment="1">
      <alignment horizontal="center" vertical="center" wrapText="1"/>
    </xf>
    <xf numFmtId="165" fontId="9" fillId="2" borderId="1" xfId="1" applyNumberFormat="1"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4" xfId="0" applyFont="1" applyBorder="1" applyAlignment="1">
      <alignment horizontal="center" vertical="center"/>
    </xf>
    <xf numFmtId="0" fontId="13" fillId="4" borderId="1" xfId="0" applyFont="1" applyFill="1" applyBorder="1" applyAlignment="1">
      <alignment horizontal="center" vertical="center"/>
    </xf>
    <xf numFmtId="0" fontId="16"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 fillId="2" borderId="0" xfId="0" applyNumberFormat="1" applyFont="1" applyFill="1" applyAlignment="1">
      <alignment horizontal="left" vertical="top"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3" fillId="2" borderId="0" xfId="0" applyFont="1" applyFill="1" applyAlignment="1">
      <alignment horizontal="left" vertical="top"/>
    </xf>
    <xf numFmtId="0" fontId="13" fillId="2" borderId="0" xfId="0" applyFont="1" applyFill="1" applyAlignment="1">
      <alignment horizontal="left" vertical="top" wrapText="1"/>
    </xf>
    <xf numFmtId="0" fontId="9" fillId="2"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2" borderId="0" xfId="0" applyNumberFormat="1" applyFont="1" applyFill="1" applyAlignment="1">
      <alignment horizont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8" fillId="2" borderId="0" xfId="0" applyFont="1" applyFill="1" applyAlignment="1">
      <alignment horizontal="center" wrapText="1"/>
    </xf>
    <xf numFmtId="0" fontId="1" fillId="0" borderId="0" xfId="0" applyFont="1" applyFill="1" applyAlignment="1">
      <alignment horizontal="right" vertical="center"/>
    </xf>
    <xf numFmtId="0" fontId="2" fillId="2" borderId="0" xfId="0" applyNumberFormat="1" applyFont="1" applyFill="1" applyAlignment="1">
      <alignment horizont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2" borderId="2" xfId="0" applyFont="1" applyFill="1" applyBorder="1" applyAlignment="1">
      <alignment horizontal="center"/>
    </xf>
    <xf numFmtId="0" fontId="2" fillId="2" borderId="3" xfId="0" applyFont="1" applyFill="1" applyBorder="1" applyAlignment="1">
      <alignment horizontal="left" vertical="center" wrapText="1"/>
    </xf>
    <xf numFmtId="0" fontId="3" fillId="2" borderId="3" xfId="0" applyFont="1" applyFill="1" applyBorder="1" applyAlignment="1">
      <alignment horizontal="center"/>
    </xf>
    <xf numFmtId="0" fontId="1" fillId="2"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3" fillId="2" borderId="4" xfId="0" applyFont="1" applyFill="1" applyBorder="1" applyAlignment="1">
      <alignment horizontal="center"/>
    </xf>
    <xf numFmtId="0" fontId="1" fillId="2" borderId="2" xfId="0" applyNumberFormat="1" applyFont="1" applyFill="1" applyBorder="1" applyAlignment="1">
      <alignment horizontal="left" vertical="center" wrapText="1"/>
    </xf>
    <xf numFmtId="0" fontId="1" fillId="2" borderId="3" xfId="0" applyNumberFormat="1" applyFont="1" applyFill="1" applyBorder="1" applyAlignment="1">
      <alignment horizontal="left" vertical="center" wrapText="1"/>
    </xf>
    <xf numFmtId="0" fontId="1" fillId="2" borderId="4" xfId="0" applyNumberFormat="1"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4" fontId="2" fillId="2" borderId="1" xfId="0" applyNumberFormat="1" applyFont="1" applyFill="1" applyBorder="1" applyAlignment="1">
      <alignment vertical="center" wrapText="1"/>
    </xf>
    <xf numFmtId="0" fontId="1" fillId="2" borderId="1" xfId="0" applyNumberFormat="1" applyFont="1" applyFill="1" applyBorder="1" applyAlignment="1">
      <alignment horizontal="left" vertical="top" wrapText="1"/>
    </xf>
    <xf numFmtId="0" fontId="1" fillId="3" borderId="1" xfId="0" applyNumberFormat="1" applyFont="1" applyFill="1" applyBorder="1" applyAlignment="1">
      <alignment horizontal="left" vertical="center" wrapText="1"/>
    </xf>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left" vertical="center" wrapText="1"/>
    </xf>
    <xf numFmtId="0" fontId="1" fillId="2" borderId="0" xfId="0" applyFont="1" applyFill="1" applyBorder="1" applyAlignment="1">
      <alignment horizontal="center" vertical="center" wrapText="1"/>
    </xf>
    <xf numFmtId="4" fontId="1" fillId="2" borderId="0" xfId="0" applyNumberFormat="1" applyFont="1" applyFill="1" applyBorder="1" applyAlignment="1">
      <alignment horizontal="right" wrapText="1"/>
    </xf>
    <xf numFmtId="0" fontId="1" fillId="2" borderId="0" xfId="0" applyFont="1" applyFill="1" applyBorder="1" applyAlignment="1">
      <alignment vertical="center" wrapText="1"/>
    </xf>
    <xf numFmtId="0" fontId="1" fillId="0" borderId="0" xfId="0" applyNumberFormat="1" applyFont="1" applyFill="1" applyAlignment="1">
      <alignment horizontal="left" vertical="top" wrapText="1"/>
    </xf>
    <xf numFmtId="9" fontId="20" fillId="0" borderId="1" xfId="0" applyNumberFormat="1" applyFont="1" applyFill="1" applyBorder="1" applyAlignment="1">
      <alignment horizontal="center" vertical="center" wrapText="1"/>
    </xf>
    <xf numFmtId="164" fontId="20" fillId="2" borderId="1"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cellXfs>
  <cellStyles count="4">
    <cellStyle name="Гиперссылка" xfId="2" builtinId="8"/>
    <cellStyle name="Обычный" xfId="0" builtinId="0"/>
    <cellStyle name="Обычный 5" xfId="3"/>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K214"/>
  <sheetViews>
    <sheetView tabSelected="1" topLeftCell="A196" zoomScale="115" zoomScaleNormal="115" zoomScaleSheetLayoutView="100" workbookViewId="0">
      <selection activeCell="F37" sqref="F37"/>
    </sheetView>
  </sheetViews>
  <sheetFormatPr defaultRowHeight="11.25"/>
  <cols>
    <col min="1" max="1" width="4.85546875" style="8" customWidth="1"/>
    <col min="2" max="2" width="64.5703125" style="8" customWidth="1"/>
    <col min="3" max="3" width="5.85546875" style="8" customWidth="1"/>
    <col min="4" max="4" width="12.28515625" style="11" customWidth="1"/>
    <col min="5" max="5" width="12.7109375" style="11" customWidth="1"/>
    <col min="6" max="6" width="8.42578125" style="8" customWidth="1"/>
    <col min="7" max="7" width="43.5703125" style="8" hidden="1" customWidth="1"/>
    <col min="8" max="8" width="42.42578125" style="12" customWidth="1"/>
    <col min="9" max="9" width="15" style="8" customWidth="1"/>
    <col min="10" max="10" width="36.85546875" style="8" customWidth="1"/>
    <col min="11" max="11" width="20.42578125" style="8" customWidth="1"/>
    <col min="12" max="16384" width="9.140625" style="8"/>
  </cols>
  <sheetData>
    <row r="1" spans="1:11" ht="12" customHeight="1">
      <c r="A1" s="9"/>
      <c r="C1" s="10"/>
      <c r="K1" s="127" t="s">
        <v>0</v>
      </c>
    </row>
    <row r="2" spans="1:11" ht="18.75" customHeight="1">
      <c r="A2" s="9"/>
      <c r="C2" s="10"/>
    </row>
    <row r="3" spans="1:11" ht="12.75" customHeight="1">
      <c r="A3" s="128" t="s">
        <v>135</v>
      </c>
      <c r="B3" s="128"/>
      <c r="C3" s="128"/>
      <c r="D3" s="128"/>
      <c r="E3" s="128"/>
      <c r="F3" s="128"/>
      <c r="G3" s="128"/>
      <c r="H3" s="128"/>
      <c r="I3" s="128"/>
      <c r="J3" s="128"/>
      <c r="K3" s="128"/>
    </row>
    <row r="4" spans="1:11" ht="4.5" customHeight="1">
      <c r="A4" s="9"/>
      <c r="C4" s="10"/>
    </row>
    <row r="5" spans="1:11" ht="27" customHeight="1">
      <c r="A5" s="129" t="s">
        <v>1</v>
      </c>
      <c r="B5" s="130" t="s">
        <v>2</v>
      </c>
      <c r="C5" s="130" t="s">
        <v>3</v>
      </c>
      <c r="D5" s="130"/>
      <c r="E5" s="130"/>
      <c r="F5" s="130" t="s">
        <v>4</v>
      </c>
      <c r="G5" s="130" t="s">
        <v>5</v>
      </c>
      <c r="H5" s="130"/>
      <c r="I5" s="130"/>
      <c r="J5" s="130" t="s">
        <v>6</v>
      </c>
      <c r="K5" s="130" t="s">
        <v>7</v>
      </c>
    </row>
    <row r="6" spans="1:11" ht="30.75" customHeight="1">
      <c r="A6" s="129"/>
      <c r="B6" s="130"/>
      <c r="C6" s="92" t="s">
        <v>8</v>
      </c>
      <c r="D6" s="2" t="s">
        <v>9</v>
      </c>
      <c r="E6" s="2" t="s">
        <v>10</v>
      </c>
      <c r="F6" s="130"/>
      <c r="G6" s="92" t="s">
        <v>11</v>
      </c>
      <c r="H6" s="92" t="s">
        <v>12</v>
      </c>
      <c r="I6" s="92" t="s">
        <v>13</v>
      </c>
      <c r="J6" s="130"/>
      <c r="K6" s="130"/>
    </row>
    <row r="7" spans="1:11" ht="12" customHeight="1">
      <c r="A7" s="129"/>
      <c r="B7" s="131" t="s">
        <v>14</v>
      </c>
      <c r="C7" s="92" t="s">
        <v>15</v>
      </c>
      <c r="D7" s="7">
        <f>D8+D9+D10+D11</f>
        <v>313364287.86000007</v>
      </c>
      <c r="E7" s="7">
        <f>E8+E9+E10+E11</f>
        <v>295249927.61000001</v>
      </c>
      <c r="F7" s="7">
        <f>E7/D7*100</f>
        <v>94.219392269072827</v>
      </c>
      <c r="G7" s="132"/>
      <c r="H7" s="133" t="s">
        <v>16</v>
      </c>
      <c r="I7" s="92">
        <f>I22+I37+I112</f>
        <v>23</v>
      </c>
      <c r="J7" s="130"/>
      <c r="K7" s="130"/>
    </row>
    <row r="8" spans="1:11" ht="12" customHeight="1">
      <c r="A8" s="129"/>
      <c r="B8" s="131"/>
      <c r="C8" s="92" t="s">
        <v>17</v>
      </c>
      <c r="D8" s="2">
        <f t="shared" ref="D8:E11" si="0">D23+D38+D113</f>
        <v>199141898.88000003</v>
      </c>
      <c r="E8" s="2">
        <f t="shared" si="0"/>
        <v>198337587.27000001</v>
      </c>
      <c r="F8" s="2">
        <f t="shared" ref="F8:F78" si="1">E8/D8*100</f>
        <v>99.596111308306504</v>
      </c>
      <c r="G8" s="132"/>
      <c r="H8" s="133" t="s">
        <v>18</v>
      </c>
      <c r="I8" s="92">
        <f t="shared" ref="I8:I10" si="2">I23+I38+I113</f>
        <v>19</v>
      </c>
      <c r="J8" s="130"/>
      <c r="K8" s="130"/>
    </row>
    <row r="9" spans="1:11" ht="12" customHeight="1">
      <c r="A9" s="129"/>
      <c r="B9" s="131"/>
      <c r="C9" s="92" t="s">
        <v>19</v>
      </c>
      <c r="D9" s="2">
        <f t="shared" si="0"/>
        <v>96184166.510000005</v>
      </c>
      <c r="E9" s="2">
        <f t="shared" si="0"/>
        <v>81850468.400000006</v>
      </c>
      <c r="F9" s="2">
        <f t="shared" si="1"/>
        <v>85.097653148026424</v>
      </c>
      <c r="G9" s="132"/>
      <c r="H9" s="133" t="s">
        <v>20</v>
      </c>
      <c r="I9" s="92">
        <f t="shared" si="2"/>
        <v>2</v>
      </c>
      <c r="J9" s="130"/>
      <c r="K9" s="130"/>
    </row>
    <row r="10" spans="1:11" ht="12" customHeight="1">
      <c r="A10" s="129"/>
      <c r="B10" s="131"/>
      <c r="C10" s="92" t="s">
        <v>21</v>
      </c>
      <c r="D10" s="2">
        <f t="shared" si="0"/>
        <v>8535047.8000000007</v>
      </c>
      <c r="E10" s="2">
        <f t="shared" si="0"/>
        <v>6286647.7999999998</v>
      </c>
      <c r="F10" s="2">
        <f t="shared" si="1"/>
        <v>73.656855208239122</v>
      </c>
      <c r="G10" s="132"/>
      <c r="H10" s="133" t="s">
        <v>22</v>
      </c>
      <c r="I10" s="92">
        <f t="shared" si="2"/>
        <v>3</v>
      </c>
      <c r="J10" s="130"/>
      <c r="K10" s="130"/>
    </row>
    <row r="11" spans="1:11" ht="12" customHeight="1">
      <c r="A11" s="129"/>
      <c r="B11" s="131"/>
      <c r="C11" s="92" t="s">
        <v>23</v>
      </c>
      <c r="D11" s="2">
        <f t="shared" si="0"/>
        <v>9503174.6699999999</v>
      </c>
      <c r="E11" s="2">
        <f t="shared" si="0"/>
        <v>8775224.1400000006</v>
      </c>
      <c r="F11" s="2">
        <f t="shared" si="1"/>
        <v>92.339922654499631</v>
      </c>
      <c r="G11" s="132"/>
      <c r="H11" s="133" t="s">
        <v>24</v>
      </c>
      <c r="I11" s="134">
        <f>F7</f>
        <v>94.219392269072827</v>
      </c>
      <c r="J11" s="130"/>
      <c r="K11" s="130"/>
    </row>
    <row r="12" spans="1:11" ht="12" customHeight="1">
      <c r="A12" s="129"/>
      <c r="B12" s="135" t="s">
        <v>25</v>
      </c>
      <c r="C12" s="92" t="s">
        <v>15</v>
      </c>
      <c r="D12" s="7">
        <f>D13+D14+D15+D16</f>
        <v>29297664.23</v>
      </c>
      <c r="E12" s="7">
        <f>E13+E14+E15+E16</f>
        <v>18959240</v>
      </c>
      <c r="F12" s="7">
        <f>E12/D12*100</f>
        <v>64.712462574358611</v>
      </c>
      <c r="G12" s="132"/>
      <c r="H12" s="133" t="s">
        <v>26</v>
      </c>
      <c r="I12" s="92">
        <v>2</v>
      </c>
      <c r="J12" s="130"/>
      <c r="K12" s="130"/>
    </row>
    <row r="13" spans="1:11" ht="12" customHeight="1">
      <c r="A13" s="129"/>
      <c r="B13" s="135"/>
      <c r="C13" s="92" t="s">
        <v>17</v>
      </c>
      <c r="D13" s="2">
        <f>D63+D68</f>
        <v>2197297.5699999998</v>
      </c>
      <c r="E13" s="2">
        <f>E63+E68</f>
        <v>1421943</v>
      </c>
      <c r="F13" s="2">
        <f t="shared" si="1"/>
        <v>64.713265031281125</v>
      </c>
      <c r="G13" s="132"/>
      <c r="H13" s="133" t="s">
        <v>18</v>
      </c>
      <c r="I13" s="92">
        <v>0</v>
      </c>
      <c r="J13" s="130"/>
      <c r="K13" s="130"/>
    </row>
    <row r="14" spans="1:11" ht="12" customHeight="1">
      <c r="A14" s="129"/>
      <c r="B14" s="135"/>
      <c r="C14" s="92" t="s">
        <v>19</v>
      </c>
      <c r="D14" s="2">
        <f>D64+D69</f>
        <v>27100366.66</v>
      </c>
      <c r="E14" s="2">
        <f>E64+E69</f>
        <v>17537297</v>
      </c>
      <c r="F14" s="2">
        <f t="shared" si="1"/>
        <v>64.712397511156041</v>
      </c>
      <c r="G14" s="132"/>
      <c r="H14" s="133" t="s">
        <v>20</v>
      </c>
      <c r="I14" s="92">
        <v>1</v>
      </c>
      <c r="J14" s="130"/>
      <c r="K14" s="130"/>
    </row>
    <row r="15" spans="1:11" ht="12" customHeight="1">
      <c r="A15" s="129"/>
      <c r="B15" s="135"/>
      <c r="C15" s="92" t="s">
        <v>21</v>
      </c>
      <c r="D15" s="2">
        <f t="shared" ref="D15:E16" si="3">D65</f>
        <v>0</v>
      </c>
      <c r="E15" s="2">
        <f t="shared" si="3"/>
        <v>0</v>
      </c>
      <c r="F15" s="2">
        <v>0</v>
      </c>
      <c r="G15" s="132"/>
      <c r="H15" s="133" t="s">
        <v>22</v>
      </c>
      <c r="I15" s="92">
        <v>1</v>
      </c>
      <c r="J15" s="130"/>
      <c r="K15" s="130"/>
    </row>
    <row r="16" spans="1:11" ht="12" customHeight="1">
      <c r="A16" s="129"/>
      <c r="B16" s="135"/>
      <c r="C16" s="92" t="s">
        <v>23</v>
      </c>
      <c r="D16" s="2">
        <f t="shared" si="3"/>
        <v>0</v>
      </c>
      <c r="E16" s="2">
        <f t="shared" si="3"/>
        <v>0</v>
      </c>
      <c r="F16" s="2">
        <v>0</v>
      </c>
      <c r="G16" s="132"/>
      <c r="H16" s="133" t="s">
        <v>24</v>
      </c>
      <c r="I16" s="134">
        <f>F12</f>
        <v>64.712462574358611</v>
      </c>
      <c r="J16" s="130"/>
      <c r="K16" s="130"/>
    </row>
    <row r="17" spans="1:11" ht="12" customHeight="1">
      <c r="A17" s="129"/>
      <c r="B17" s="135" t="s">
        <v>27</v>
      </c>
      <c r="C17" s="92" t="s">
        <v>15</v>
      </c>
      <c r="D17" s="7">
        <f>D18+D19+D20+D21</f>
        <v>3166700</v>
      </c>
      <c r="E17" s="7">
        <f>E18+E19+E20+E21</f>
        <v>0</v>
      </c>
      <c r="F17" s="7">
        <f>E17/D17*100</f>
        <v>0</v>
      </c>
      <c r="G17" s="132"/>
      <c r="H17" s="133" t="s">
        <v>26</v>
      </c>
      <c r="I17" s="92">
        <v>1</v>
      </c>
      <c r="J17" s="130"/>
      <c r="K17" s="130"/>
    </row>
    <row r="18" spans="1:11" ht="12" customHeight="1">
      <c r="A18" s="129"/>
      <c r="B18" s="135"/>
      <c r="C18" s="92" t="s">
        <v>17</v>
      </c>
      <c r="D18" s="2">
        <v>0</v>
      </c>
      <c r="E18" s="2">
        <v>0</v>
      </c>
      <c r="F18" s="2">
        <v>0</v>
      </c>
      <c r="G18" s="132"/>
      <c r="H18" s="133" t="s">
        <v>18</v>
      </c>
      <c r="I18" s="92">
        <v>0</v>
      </c>
      <c r="J18" s="130"/>
      <c r="K18" s="130"/>
    </row>
    <row r="19" spans="1:11" ht="12" customHeight="1">
      <c r="A19" s="129"/>
      <c r="B19" s="135"/>
      <c r="C19" s="92" t="s">
        <v>19</v>
      </c>
      <c r="D19" s="2">
        <f>D54</f>
        <v>918300</v>
      </c>
      <c r="E19" s="2">
        <f>E54</f>
        <v>0</v>
      </c>
      <c r="F19" s="2">
        <f t="shared" si="1"/>
        <v>0</v>
      </c>
      <c r="G19" s="132"/>
      <c r="H19" s="133" t="s">
        <v>20</v>
      </c>
      <c r="I19" s="92">
        <v>0</v>
      </c>
      <c r="J19" s="130"/>
      <c r="K19" s="130"/>
    </row>
    <row r="20" spans="1:11" ht="12" customHeight="1">
      <c r="A20" s="129"/>
      <c r="B20" s="135"/>
      <c r="C20" s="92" t="s">
        <v>21</v>
      </c>
      <c r="D20" s="2">
        <f>D55</f>
        <v>2248400</v>
      </c>
      <c r="E20" s="2">
        <f>E55</f>
        <v>0</v>
      </c>
      <c r="F20" s="2">
        <f t="shared" si="1"/>
        <v>0</v>
      </c>
      <c r="G20" s="132"/>
      <c r="H20" s="133" t="s">
        <v>22</v>
      </c>
      <c r="I20" s="92">
        <v>1</v>
      </c>
      <c r="J20" s="130"/>
      <c r="K20" s="130"/>
    </row>
    <row r="21" spans="1:11" ht="12" customHeight="1">
      <c r="A21" s="129"/>
      <c r="B21" s="135"/>
      <c r="C21" s="92" t="s">
        <v>23</v>
      </c>
      <c r="D21" s="2">
        <v>0</v>
      </c>
      <c r="E21" s="2">
        <v>0</v>
      </c>
      <c r="F21" s="2">
        <v>0</v>
      </c>
      <c r="G21" s="132"/>
      <c r="H21" s="133" t="s">
        <v>24</v>
      </c>
      <c r="I21" s="134">
        <f>F17</f>
        <v>0</v>
      </c>
      <c r="J21" s="130"/>
      <c r="K21" s="130"/>
    </row>
    <row r="22" spans="1:11" ht="12" customHeight="1">
      <c r="A22" s="129" t="s">
        <v>28</v>
      </c>
      <c r="B22" s="131" t="s">
        <v>29</v>
      </c>
      <c r="C22" s="92" t="s">
        <v>15</v>
      </c>
      <c r="D22" s="7">
        <f>D23+D24+D25+D26</f>
        <v>6505137.25</v>
      </c>
      <c r="E22" s="7">
        <f t="shared" ref="E22" si="4">E23+E24+E25+E26</f>
        <v>6476180.21</v>
      </c>
      <c r="F22" s="7">
        <f>E22/D22*100</f>
        <v>99.554858892485328</v>
      </c>
      <c r="G22" s="132"/>
      <c r="H22" s="133" t="s">
        <v>26</v>
      </c>
      <c r="I22" s="92">
        <f>I27</f>
        <v>1</v>
      </c>
      <c r="J22" s="130"/>
      <c r="K22" s="130"/>
    </row>
    <row r="23" spans="1:11" ht="12" customHeight="1">
      <c r="A23" s="129"/>
      <c r="B23" s="131"/>
      <c r="C23" s="92" t="s">
        <v>17</v>
      </c>
      <c r="D23" s="2">
        <f>D28</f>
        <v>6505137.25</v>
      </c>
      <c r="E23" s="2">
        <f>E28</f>
        <v>6476180.21</v>
      </c>
      <c r="F23" s="2">
        <f t="shared" si="1"/>
        <v>99.554858892485328</v>
      </c>
      <c r="G23" s="132"/>
      <c r="H23" s="133" t="s">
        <v>18</v>
      </c>
      <c r="I23" s="92">
        <v>1</v>
      </c>
      <c r="J23" s="130"/>
      <c r="K23" s="130"/>
    </row>
    <row r="24" spans="1:11" ht="12" customHeight="1">
      <c r="A24" s="129"/>
      <c r="B24" s="131"/>
      <c r="C24" s="92" t="s">
        <v>19</v>
      </c>
      <c r="D24" s="2">
        <f t="shared" ref="D24:E26" si="5">D29</f>
        <v>0</v>
      </c>
      <c r="E24" s="2">
        <f t="shared" si="5"/>
        <v>0</v>
      </c>
      <c r="F24" s="2">
        <v>0</v>
      </c>
      <c r="G24" s="132"/>
      <c r="H24" s="133" t="s">
        <v>20</v>
      </c>
      <c r="I24" s="92">
        <v>0</v>
      </c>
      <c r="J24" s="130"/>
      <c r="K24" s="130"/>
    </row>
    <row r="25" spans="1:11" ht="12" customHeight="1">
      <c r="A25" s="129"/>
      <c r="B25" s="131"/>
      <c r="C25" s="92" t="s">
        <v>21</v>
      </c>
      <c r="D25" s="2">
        <f t="shared" si="5"/>
        <v>0</v>
      </c>
      <c r="E25" s="2">
        <f t="shared" si="5"/>
        <v>0</v>
      </c>
      <c r="F25" s="2">
        <v>0</v>
      </c>
      <c r="G25" s="132"/>
      <c r="H25" s="133" t="s">
        <v>22</v>
      </c>
      <c r="I25" s="92">
        <f t="shared" ref="I25" si="6">I30</f>
        <v>0</v>
      </c>
      <c r="J25" s="130"/>
      <c r="K25" s="130"/>
    </row>
    <row r="26" spans="1:11" ht="12" customHeight="1">
      <c r="A26" s="129"/>
      <c r="B26" s="131"/>
      <c r="C26" s="92" t="s">
        <v>23</v>
      </c>
      <c r="D26" s="2">
        <f t="shared" si="5"/>
        <v>0</v>
      </c>
      <c r="E26" s="2">
        <f t="shared" si="5"/>
        <v>0</v>
      </c>
      <c r="F26" s="2">
        <v>0</v>
      </c>
      <c r="G26" s="132"/>
      <c r="H26" s="133" t="s">
        <v>24</v>
      </c>
      <c r="I26" s="134">
        <f>F22</f>
        <v>99.554858892485328</v>
      </c>
      <c r="J26" s="130"/>
      <c r="K26" s="130"/>
    </row>
    <row r="27" spans="1:11" ht="12" customHeight="1">
      <c r="A27" s="129" t="s">
        <v>30</v>
      </c>
      <c r="B27" s="136" t="s">
        <v>31</v>
      </c>
      <c r="C27" s="92" t="s">
        <v>15</v>
      </c>
      <c r="D27" s="7">
        <f>D28+D29+D30+D31</f>
        <v>6505137.25</v>
      </c>
      <c r="E27" s="7">
        <f t="shared" ref="E27" si="7">E28+E29+E30+E31</f>
        <v>6476180.21</v>
      </c>
      <c r="F27" s="7">
        <f>E27/D27*100</f>
        <v>99.554858892485328</v>
      </c>
      <c r="G27" s="132"/>
      <c r="H27" s="133" t="s">
        <v>26</v>
      </c>
      <c r="I27" s="92">
        <v>1</v>
      </c>
      <c r="J27" s="130"/>
      <c r="K27" s="130"/>
    </row>
    <row r="28" spans="1:11" ht="12" customHeight="1">
      <c r="A28" s="129"/>
      <c r="B28" s="136"/>
      <c r="C28" s="92" t="s">
        <v>17</v>
      </c>
      <c r="D28" s="1">
        <f>D33</f>
        <v>6505137.25</v>
      </c>
      <c r="E28" s="1">
        <f t="shared" ref="E28" si="8">E33</f>
        <v>6476180.21</v>
      </c>
      <c r="F28" s="2">
        <f t="shared" si="1"/>
        <v>99.554858892485328</v>
      </c>
      <c r="G28" s="132"/>
      <c r="H28" s="133" t="s">
        <v>18</v>
      </c>
      <c r="I28" s="92">
        <v>1</v>
      </c>
      <c r="J28" s="130"/>
      <c r="K28" s="130"/>
    </row>
    <row r="29" spans="1:11" ht="12" customHeight="1">
      <c r="A29" s="129"/>
      <c r="B29" s="136"/>
      <c r="C29" s="92" t="s">
        <v>19</v>
      </c>
      <c r="D29" s="1">
        <f t="shared" ref="D29:E31" si="9">D34</f>
        <v>0</v>
      </c>
      <c r="E29" s="1">
        <f t="shared" si="9"/>
        <v>0</v>
      </c>
      <c r="F29" s="2">
        <v>0</v>
      </c>
      <c r="G29" s="132"/>
      <c r="H29" s="133" t="s">
        <v>20</v>
      </c>
      <c r="I29" s="92">
        <v>0</v>
      </c>
      <c r="J29" s="130"/>
      <c r="K29" s="130"/>
    </row>
    <row r="30" spans="1:11" ht="12" customHeight="1">
      <c r="A30" s="129"/>
      <c r="B30" s="136"/>
      <c r="C30" s="92" t="s">
        <v>21</v>
      </c>
      <c r="D30" s="1">
        <f t="shared" si="9"/>
        <v>0</v>
      </c>
      <c r="E30" s="1">
        <f t="shared" si="9"/>
        <v>0</v>
      </c>
      <c r="F30" s="2">
        <v>0</v>
      </c>
      <c r="G30" s="132"/>
      <c r="H30" s="133" t="s">
        <v>22</v>
      </c>
      <c r="I30" s="92">
        <v>0</v>
      </c>
      <c r="J30" s="130"/>
      <c r="K30" s="130"/>
    </row>
    <row r="31" spans="1:11" ht="12" customHeight="1">
      <c r="A31" s="129"/>
      <c r="B31" s="136"/>
      <c r="C31" s="92" t="s">
        <v>23</v>
      </c>
      <c r="D31" s="1">
        <f t="shared" si="9"/>
        <v>0</v>
      </c>
      <c r="E31" s="1">
        <f t="shared" si="9"/>
        <v>0</v>
      </c>
      <c r="F31" s="2">
        <v>0</v>
      </c>
      <c r="G31" s="132"/>
      <c r="H31" s="133" t="s">
        <v>24</v>
      </c>
      <c r="I31" s="134">
        <f>F27</f>
        <v>99.554858892485328</v>
      </c>
      <c r="J31" s="130"/>
      <c r="K31" s="130"/>
    </row>
    <row r="32" spans="1:11" ht="12" customHeight="1">
      <c r="A32" s="129" t="s">
        <v>32</v>
      </c>
      <c r="B32" s="136" t="s">
        <v>33</v>
      </c>
      <c r="C32" s="92" t="s">
        <v>15</v>
      </c>
      <c r="D32" s="7">
        <f>D33+D34+D35+D36</f>
        <v>6505137.25</v>
      </c>
      <c r="E32" s="7">
        <f t="shared" ref="E32" si="10">E33+E34+E35+E36</f>
        <v>6476180.21</v>
      </c>
      <c r="F32" s="7">
        <f>E32/D32*100</f>
        <v>99.554858892485328</v>
      </c>
      <c r="G32" s="136"/>
      <c r="H32" s="136" t="s">
        <v>34</v>
      </c>
      <c r="I32" s="129" t="s">
        <v>62</v>
      </c>
      <c r="J32" s="130" t="s">
        <v>106</v>
      </c>
      <c r="K32" s="130"/>
    </row>
    <row r="33" spans="1:11" ht="12" customHeight="1">
      <c r="A33" s="129"/>
      <c r="B33" s="136"/>
      <c r="C33" s="92" t="s">
        <v>17</v>
      </c>
      <c r="D33" s="1">
        <v>6505137.25</v>
      </c>
      <c r="E33" s="2">
        <v>6476180.21</v>
      </c>
      <c r="F33" s="2">
        <f t="shared" si="1"/>
        <v>99.554858892485328</v>
      </c>
      <c r="G33" s="136"/>
      <c r="H33" s="136"/>
      <c r="I33" s="129"/>
      <c r="J33" s="130"/>
      <c r="K33" s="130"/>
    </row>
    <row r="34" spans="1:11" ht="12" customHeight="1">
      <c r="A34" s="129"/>
      <c r="B34" s="136"/>
      <c r="C34" s="92" t="s">
        <v>19</v>
      </c>
      <c r="D34" s="2">
        <v>0</v>
      </c>
      <c r="E34" s="1">
        <v>0</v>
      </c>
      <c r="F34" s="2">
        <v>0</v>
      </c>
      <c r="G34" s="136"/>
      <c r="H34" s="136"/>
      <c r="I34" s="129"/>
      <c r="J34" s="130"/>
      <c r="K34" s="130"/>
    </row>
    <row r="35" spans="1:11" ht="12" customHeight="1">
      <c r="A35" s="129"/>
      <c r="B35" s="136"/>
      <c r="C35" s="92" t="s">
        <v>21</v>
      </c>
      <c r="D35" s="2">
        <v>0</v>
      </c>
      <c r="E35" s="1">
        <v>0</v>
      </c>
      <c r="F35" s="2">
        <v>0</v>
      </c>
      <c r="G35" s="136"/>
      <c r="H35" s="136"/>
      <c r="I35" s="129"/>
      <c r="J35" s="130"/>
      <c r="K35" s="130"/>
    </row>
    <row r="36" spans="1:11" ht="12" customHeight="1">
      <c r="A36" s="129"/>
      <c r="B36" s="136"/>
      <c r="C36" s="92" t="s">
        <v>23</v>
      </c>
      <c r="D36" s="2">
        <v>0</v>
      </c>
      <c r="E36" s="1">
        <v>0</v>
      </c>
      <c r="F36" s="2">
        <v>0</v>
      </c>
      <c r="G36" s="136"/>
      <c r="H36" s="136"/>
      <c r="I36" s="129"/>
      <c r="J36" s="130"/>
      <c r="K36" s="130"/>
    </row>
    <row r="37" spans="1:11" ht="12" customHeight="1">
      <c r="A37" s="100" t="s">
        <v>36</v>
      </c>
      <c r="B37" s="137" t="s">
        <v>37</v>
      </c>
      <c r="C37" s="92" t="s">
        <v>15</v>
      </c>
      <c r="D37" s="7">
        <f>D38+D39+D40+D41</f>
        <v>56424212.780000001</v>
      </c>
      <c r="E37" s="7">
        <f t="shared" ref="E37" si="11">E38+E39+E40+E41</f>
        <v>42860315.850000001</v>
      </c>
      <c r="F37" s="7">
        <f>E37/D37*100</f>
        <v>75.960857472861676</v>
      </c>
      <c r="G37" s="138"/>
      <c r="H37" s="133" t="s">
        <v>26</v>
      </c>
      <c r="I37" s="92">
        <f>I42+I57+I72+I87+I102</f>
        <v>9</v>
      </c>
      <c r="J37" s="117"/>
      <c r="K37" s="117"/>
    </row>
    <row r="38" spans="1:11" ht="12" customHeight="1">
      <c r="A38" s="101"/>
      <c r="B38" s="139"/>
      <c r="C38" s="92" t="s">
        <v>17</v>
      </c>
      <c r="D38" s="2">
        <f>D43+D58+D73+D88+D103</f>
        <v>24612939.300000001</v>
      </c>
      <c r="E38" s="2">
        <f t="shared" ref="E38:F38" si="12">E43+E58+E73+E88+E103</f>
        <v>23837584.73</v>
      </c>
      <c r="F38" s="2">
        <f t="shared" si="12"/>
        <v>364.71326503128114</v>
      </c>
      <c r="G38" s="140"/>
      <c r="H38" s="133" t="s">
        <v>18</v>
      </c>
      <c r="I38" s="92">
        <f t="shared" ref="I38:I40" si="13">I43+I58+I73+I88+I103</f>
        <v>6</v>
      </c>
      <c r="J38" s="141"/>
      <c r="K38" s="141"/>
    </row>
    <row r="39" spans="1:11" ht="12" customHeight="1">
      <c r="A39" s="101"/>
      <c r="B39" s="139"/>
      <c r="C39" s="92" t="s">
        <v>19</v>
      </c>
      <c r="D39" s="2">
        <f t="shared" ref="D39:F41" si="14">D44+D59+D74+D89+D104</f>
        <v>28623189.66</v>
      </c>
      <c r="E39" s="2">
        <f t="shared" si="14"/>
        <v>18141820</v>
      </c>
      <c r="F39" s="2">
        <f t="shared" si="14"/>
        <v>164.71239751115604</v>
      </c>
      <c r="G39" s="140"/>
      <c r="H39" s="133" t="s">
        <v>20</v>
      </c>
      <c r="I39" s="92">
        <f t="shared" si="13"/>
        <v>1</v>
      </c>
      <c r="J39" s="141"/>
      <c r="K39" s="141"/>
    </row>
    <row r="40" spans="1:11" ht="12" customHeight="1">
      <c r="A40" s="101"/>
      <c r="B40" s="139"/>
      <c r="C40" s="92" t="s">
        <v>21</v>
      </c>
      <c r="D40" s="2">
        <f t="shared" si="14"/>
        <v>2248400</v>
      </c>
      <c r="E40" s="2">
        <f t="shared" si="14"/>
        <v>0</v>
      </c>
      <c r="F40" s="2">
        <f t="shared" si="14"/>
        <v>0</v>
      </c>
      <c r="G40" s="140"/>
      <c r="H40" s="133" t="s">
        <v>22</v>
      </c>
      <c r="I40" s="92">
        <f t="shared" si="13"/>
        <v>2</v>
      </c>
      <c r="J40" s="141"/>
      <c r="K40" s="141"/>
    </row>
    <row r="41" spans="1:11" ht="12" customHeight="1">
      <c r="A41" s="102"/>
      <c r="B41" s="142"/>
      <c r="C41" s="92" t="s">
        <v>23</v>
      </c>
      <c r="D41" s="2">
        <f>D46+D61+D76+D91+D106</f>
        <v>939683.82</v>
      </c>
      <c r="E41" s="2">
        <f t="shared" si="14"/>
        <v>880911.12</v>
      </c>
      <c r="F41" s="2">
        <f t="shared" si="14"/>
        <v>93.745481325835755</v>
      </c>
      <c r="G41" s="143"/>
      <c r="H41" s="133" t="s">
        <v>24</v>
      </c>
      <c r="I41" s="134">
        <f>F37</f>
        <v>75.960857472861676</v>
      </c>
      <c r="J41" s="118"/>
      <c r="K41" s="118"/>
    </row>
    <row r="42" spans="1:11" ht="12" customHeight="1">
      <c r="A42" s="100" t="s">
        <v>38</v>
      </c>
      <c r="B42" s="144" t="s">
        <v>39</v>
      </c>
      <c r="C42" s="92" t="s">
        <v>15</v>
      </c>
      <c r="D42" s="7">
        <f>D43+D44+D45+D46</f>
        <v>4281700</v>
      </c>
      <c r="E42" s="7">
        <f t="shared" ref="E42" si="15">E43+E44+E45+E46</f>
        <v>1115000</v>
      </c>
      <c r="F42" s="7">
        <f>E42/D42*100</f>
        <v>26.041058458089079</v>
      </c>
      <c r="G42" s="138"/>
      <c r="H42" s="133" t="s">
        <v>26</v>
      </c>
      <c r="I42" s="92">
        <v>2</v>
      </c>
      <c r="J42" s="117"/>
      <c r="K42" s="117"/>
    </row>
    <row r="43" spans="1:11" ht="12" customHeight="1">
      <c r="A43" s="101"/>
      <c r="B43" s="145"/>
      <c r="C43" s="92" t="s">
        <v>17</v>
      </c>
      <c r="D43" s="2">
        <f>D48+D53</f>
        <v>1115000</v>
      </c>
      <c r="E43" s="2">
        <f>E48+E53</f>
        <v>1115000</v>
      </c>
      <c r="F43" s="2">
        <f t="shared" si="1"/>
        <v>100</v>
      </c>
      <c r="G43" s="140"/>
      <c r="H43" s="133" t="s">
        <v>18</v>
      </c>
      <c r="I43" s="92">
        <v>1</v>
      </c>
      <c r="J43" s="141"/>
      <c r="K43" s="141"/>
    </row>
    <row r="44" spans="1:11" ht="12" customHeight="1">
      <c r="A44" s="101"/>
      <c r="B44" s="145"/>
      <c r="C44" s="92" t="s">
        <v>19</v>
      </c>
      <c r="D44" s="2">
        <f t="shared" ref="D44:E46" si="16">D49+D54</f>
        <v>918300</v>
      </c>
      <c r="E44" s="2">
        <f t="shared" si="16"/>
        <v>0</v>
      </c>
      <c r="F44" s="2">
        <f t="shared" si="1"/>
        <v>0</v>
      </c>
      <c r="G44" s="140"/>
      <c r="H44" s="133" t="s">
        <v>20</v>
      </c>
      <c r="I44" s="92">
        <v>0</v>
      </c>
      <c r="J44" s="141"/>
      <c r="K44" s="141"/>
    </row>
    <row r="45" spans="1:11" ht="12" customHeight="1">
      <c r="A45" s="101"/>
      <c r="B45" s="145"/>
      <c r="C45" s="92" t="s">
        <v>21</v>
      </c>
      <c r="D45" s="2">
        <f t="shared" si="16"/>
        <v>2248400</v>
      </c>
      <c r="E45" s="2">
        <f t="shared" si="16"/>
        <v>0</v>
      </c>
      <c r="F45" s="2">
        <f t="shared" si="1"/>
        <v>0</v>
      </c>
      <c r="G45" s="140"/>
      <c r="H45" s="133" t="s">
        <v>22</v>
      </c>
      <c r="I45" s="92">
        <v>1</v>
      </c>
      <c r="J45" s="141"/>
      <c r="K45" s="141"/>
    </row>
    <row r="46" spans="1:11" ht="12" customHeight="1">
      <c r="A46" s="102"/>
      <c r="B46" s="146"/>
      <c r="C46" s="92" t="s">
        <v>23</v>
      </c>
      <c r="D46" s="2">
        <f t="shared" si="16"/>
        <v>0</v>
      </c>
      <c r="E46" s="2">
        <f t="shared" si="16"/>
        <v>0</v>
      </c>
      <c r="F46" s="2">
        <v>0</v>
      </c>
      <c r="G46" s="143"/>
      <c r="H46" s="133" t="s">
        <v>24</v>
      </c>
      <c r="I46" s="92"/>
      <c r="J46" s="118"/>
      <c r="K46" s="118"/>
    </row>
    <row r="47" spans="1:11" ht="12" customHeight="1">
      <c r="A47" s="100" t="s">
        <v>40</v>
      </c>
      <c r="B47" s="144" t="s">
        <v>41</v>
      </c>
      <c r="C47" s="92" t="s">
        <v>15</v>
      </c>
      <c r="D47" s="7">
        <f>D48+D49+D50+D51</f>
        <v>1115000</v>
      </c>
      <c r="E47" s="7">
        <f t="shared" ref="E47" si="17">E48+E49+E50+E51</f>
        <v>1115000</v>
      </c>
      <c r="F47" s="7">
        <f>E47/D47*100</f>
        <v>100</v>
      </c>
      <c r="G47" s="100" t="s">
        <v>122</v>
      </c>
      <c r="H47" s="144" t="s">
        <v>133</v>
      </c>
      <c r="I47" s="129" t="s">
        <v>62</v>
      </c>
      <c r="J47" s="117" t="s">
        <v>106</v>
      </c>
      <c r="K47" s="117"/>
    </row>
    <row r="48" spans="1:11" ht="12" customHeight="1">
      <c r="A48" s="101"/>
      <c r="B48" s="145"/>
      <c r="C48" s="92" t="s">
        <v>17</v>
      </c>
      <c r="D48" s="4">
        <f>1140000-25000</f>
        <v>1115000</v>
      </c>
      <c r="E48" s="2">
        <v>1115000</v>
      </c>
      <c r="F48" s="2">
        <f t="shared" si="1"/>
        <v>100</v>
      </c>
      <c r="G48" s="101"/>
      <c r="H48" s="145"/>
      <c r="I48" s="129"/>
      <c r="J48" s="141"/>
      <c r="K48" s="141"/>
    </row>
    <row r="49" spans="1:11" ht="12" customHeight="1">
      <c r="A49" s="101"/>
      <c r="B49" s="145"/>
      <c r="C49" s="92" t="s">
        <v>19</v>
      </c>
      <c r="D49" s="2">
        <v>0</v>
      </c>
      <c r="E49" s="2">
        <v>0</v>
      </c>
      <c r="F49" s="2">
        <v>0</v>
      </c>
      <c r="G49" s="101"/>
      <c r="H49" s="145"/>
      <c r="I49" s="129"/>
      <c r="J49" s="141"/>
      <c r="K49" s="141"/>
    </row>
    <row r="50" spans="1:11" ht="12" customHeight="1">
      <c r="A50" s="101"/>
      <c r="B50" s="145"/>
      <c r="C50" s="92" t="s">
        <v>21</v>
      </c>
      <c r="D50" s="2">
        <v>0</v>
      </c>
      <c r="E50" s="2">
        <v>0</v>
      </c>
      <c r="F50" s="2">
        <v>0</v>
      </c>
      <c r="G50" s="101"/>
      <c r="H50" s="145"/>
      <c r="I50" s="129"/>
      <c r="J50" s="141"/>
      <c r="K50" s="141"/>
    </row>
    <row r="51" spans="1:11" ht="12" customHeight="1">
      <c r="A51" s="102"/>
      <c r="B51" s="146"/>
      <c r="C51" s="92" t="s">
        <v>23</v>
      </c>
      <c r="D51" s="2">
        <v>0</v>
      </c>
      <c r="E51" s="2">
        <v>0</v>
      </c>
      <c r="F51" s="2">
        <v>0</v>
      </c>
      <c r="G51" s="101"/>
      <c r="H51" s="146"/>
      <c r="I51" s="129"/>
      <c r="J51" s="118"/>
      <c r="K51" s="118"/>
    </row>
    <row r="52" spans="1:11" ht="12" customHeight="1">
      <c r="A52" s="100" t="s">
        <v>43</v>
      </c>
      <c r="B52" s="144" t="s">
        <v>44</v>
      </c>
      <c r="C52" s="92" t="s">
        <v>15</v>
      </c>
      <c r="D52" s="7">
        <f>D53+D54+D55+D56</f>
        <v>3166700</v>
      </c>
      <c r="E52" s="7">
        <f>E53+E54+E55+E56</f>
        <v>0</v>
      </c>
      <c r="F52" s="7">
        <f>E52/D52*100</f>
        <v>0</v>
      </c>
      <c r="G52" s="101"/>
      <c r="H52" s="144" t="s">
        <v>132</v>
      </c>
      <c r="I52" s="100" t="s">
        <v>45</v>
      </c>
      <c r="J52" s="117" t="s">
        <v>104</v>
      </c>
      <c r="K52" s="117" t="s">
        <v>228</v>
      </c>
    </row>
    <row r="53" spans="1:11" ht="12" customHeight="1">
      <c r="A53" s="101"/>
      <c r="B53" s="145"/>
      <c r="C53" s="92" t="s">
        <v>17</v>
      </c>
      <c r="D53" s="4">
        <v>0</v>
      </c>
      <c r="E53" s="2">
        <v>0</v>
      </c>
      <c r="F53" s="2">
        <v>0</v>
      </c>
      <c r="G53" s="101"/>
      <c r="H53" s="145"/>
      <c r="I53" s="101"/>
      <c r="J53" s="141"/>
      <c r="K53" s="141"/>
    </row>
    <row r="54" spans="1:11" ht="12" customHeight="1">
      <c r="A54" s="101"/>
      <c r="B54" s="145"/>
      <c r="C54" s="92" t="s">
        <v>19</v>
      </c>
      <c r="D54" s="2">
        <v>918300</v>
      </c>
      <c r="E54" s="2">
        <v>0</v>
      </c>
      <c r="F54" s="2">
        <f t="shared" si="1"/>
        <v>0</v>
      </c>
      <c r="G54" s="101"/>
      <c r="H54" s="145"/>
      <c r="I54" s="101"/>
      <c r="J54" s="141"/>
      <c r="K54" s="141"/>
    </row>
    <row r="55" spans="1:11" ht="12" customHeight="1">
      <c r="A55" s="101"/>
      <c r="B55" s="145"/>
      <c r="C55" s="92" t="s">
        <v>21</v>
      </c>
      <c r="D55" s="2">
        <v>2248400</v>
      </c>
      <c r="E55" s="2">
        <v>0</v>
      </c>
      <c r="F55" s="2">
        <f t="shared" si="1"/>
        <v>0</v>
      </c>
      <c r="G55" s="101"/>
      <c r="H55" s="145"/>
      <c r="I55" s="101"/>
      <c r="J55" s="141"/>
      <c r="K55" s="141"/>
    </row>
    <row r="56" spans="1:11" ht="76.5" customHeight="1">
      <c r="A56" s="102"/>
      <c r="B56" s="146"/>
      <c r="C56" s="92" t="s">
        <v>23</v>
      </c>
      <c r="D56" s="2">
        <v>0</v>
      </c>
      <c r="E56" s="2">
        <v>0</v>
      </c>
      <c r="F56" s="2">
        <v>0</v>
      </c>
      <c r="G56" s="102"/>
      <c r="H56" s="146"/>
      <c r="I56" s="102"/>
      <c r="J56" s="118"/>
      <c r="K56" s="118"/>
    </row>
    <row r="57" spans="1:11" ht="12" customHeight="1">
      <c r="A57" s="129" t="s">
        <v>46</v>
      </c>
      <c r="B57" s="136" t="s">
        <v>47</v>
      </c>
      <c r="C57" s="92" t="s">
        <v>15</v>
      </c>
      <c r="D57" s="7">
        <f>D58+D59+D60+D61</f>
        <v>29297664.23</v>
      </c>
      <c r="E57" s="7">
        <f t="shared" ref="E57" si="18">E58+E59+E60+E61</f>
        <v>18959240</v>
      </c>
      <c r="F57" s="7">
        <f>E57/D57*100</f>
        <v>64.712462574358611</v>
      </c>
      <c r="G57" s="136"/>
      <c r="H57" s="133" t="s">
        <v>26</v>
      </c>
      <c r="I57" s="92">
        <v>2</v>
      </c>
      <c r="J57" s="130"/>
      <c r="K57" s="130"/>
    </row>
    <row r="58" spans="1:11" ht="12" customHeight="1">
      <c r="A58" s="129"/>
      <c r="B58" s="136"/>
      <c r="C58" s="92" t="s">
        <v>17</v>
      </c>
      <c r="D58" s="1">
        <f>D63+D68</f>
        <v>2197297.5699999998</v>
      </c>
      <c r="E58" s="1">
        <f>E63+E68</f>
        <v>1421943</v>
      </c>
      <c r="F58" s="2">
        <f t="shared" si="1"/>
        <v>64.713265031281125</v>
      </c>
      <c r="G58" s="136"/>
      <c r="H58" s="133" t="s">
        <v>18</v>
      </c>
      <c r="I58" s="92">
        <v>0</v>
      </c>
      <c r="J58" s="130"/>
      <c r="K58" s="130"/>
    </row>
    <row r="59" spans="1:11" ht="12" customHeight="1">
      <c r="A59" s="129"/>
      <c r="B59" s="136"/>
      <c r="C59" s="92" t="s">
        <v>19</v>
      </c>
      <c r="D59" s="1">
        <f t="shared" ref="D59:E61" si="19">D64+D69</f>
        <v>27100366.66</v>
      </c>
      <c r="E59" s="1">
        <f t="shared" si="19"/>
        <v>17537297</v>
      </c>
      <c r="F59" s="2">
        <f t="shared" si="1"/>
        <v>64.712397511156041</v>
      </c>
      <c r="G59" s="136"/>
      <c r="H59" s="133" t="s">
        <v>20</v>
      </c>
      <c r="I59" s="92">
        <v>1</v>
      </c>
      <c r="J59" s="130"/>
      <c r="K59" s="130"/>
    </row>
    <row r="60" spans="1:11" ht="12" customHeight="1">
      <c r="A60" s="129"/>
      <c r="B60" s="136"/>
      <c r="C60" s="92" t="s">
        <v>21</v>
      </c>
      <c r="D60" s="1">
        <f t="shared" si="19"/>
        <v>0</v>
      </c>
      <c r="E60" s="1">
        <f t="shared" si="19"/>
        <v>0</v>
      </c>
      <c r="F60" s="2">
        <v>0</v>
      </c>
      <c r="G60" s="136"/>
      <c r="H60" s="133" t="s">
        <v>22</v>
      </c>
      <c r="I60" s="92">
        <v>1</v>
      </c>
      <c r="J60" s="130"/>
      <c r="K60" s="130"/>
    </row>
    <row r="61" spans="1:11" ht="12" customHeight="1">
      <c r="A61" s="129"/>
      <c r="B61" s="136"/>
      <c r="C61" s="92" t="s">
        <v>23</v>
      </c>
      <c r="D61" s="1">
        <f t="shared" si="19"/>
        <v>0</v>
      </c>
      <c r="E61" s="1">
        <f t="shared" si="19"/>
        <v>0</v>
      </c>
      <c r="F61" s="2">
        <v>0</v>
      </c>
      <c r="G61" s="136"/>
      <c r="H61" s="133" t="s">
        <v>24</v>
      </c>
      <c r="I61" s="134">
        <f>F57</f>
        <v>64.712462574358611</v>
      </c>
      <c r="J61" s="130"/>
      <c r="K61" s="130"/>
    </row>
    <row r="62" spans="1:11" ht="12" customHeight="1">
      <c r="A62" s="100" t="s">
        <v>48</v>
      </c>
      <c r="B62" s="144" t="s">
        <v>49</v>
      </c>
      <c r="C62" s="92" t="s">
        <v>15</v>
      </c>
      <c r="D62" s="7">
        <f>D63+D64+D65+D66</f>
        <v>27027030</v>
      </c>
      <c r="E62" s="7">
        <f t="shared" ref="E62" si="20">E63+E64+E65+E66</f>
        <v>18959240</v>
      </c>
      <c r="F62" s="7">
        <f>E62/D62*100</f>
        <v>70.149180283590169</v>
      </c>
      <c r="G62" s="144" t="s">
        <v>122</v>
      </c>
      <c r="H62" s="144" t="s">
        <v>134</v>
      </c>
      <c r="I62" s="100" t="s">
        <v>35</v>
      </c>
      <c r="J62" s="117" t="s">
        <v>105</v>
      </c>
      <c r="K62" s="117"/>
    </row>
    <row r="63" spans="1:11" ht="12" customHeight="1">
      <c r="A63" s="101"/>
      <c r="B63" s="145"/>
      <c r="C63" s="92" t="s">
        <v>17</v>
      </c>
      <c r="D63" s="2">
        <v>2027030</v>
      </c>
      <c r="E63" s="2">
        <v>1421943</v>
      </c>
      <c r="F63" s="2">
        <f t="shared" si="1"/>
        <v>70.149085114675174</v>
      </c>
      <c r="G63" s="145"/>
      <c r="H63" s="145"/>
      <c r="I63" s="101"/>
      <c r="J63" s="141"/>
      <c r="K63" s="141"/>
    </row>
    <row r="64" spans="1:11" ht="12" customHeight="1">
      <c r="A64" s="101"/>
      <c r="B64" s="145"/>
      <c r="C64" s="92" t="s">
        <v>19</v>
      </c>
      <c r="D64" s="2">
        <f>25000000</f>
        <v>25000000</v>
      </c>
      <c r="E64" s="2">
        <v>17537297</v>
      </c>
      <c r="F64" s="2">
        <f t="shared" si="1"/>
        <v>70.149187999999995</v>
      </c>
      <c r="G64" s="145"/>
      <c r="H64" s="145"/>
      <c r="I64" s="101"/>
      <c r="J64" s="141"/>
      <c r="K64" s="141"/>
    </row>
    <row r="65" spans="1:11" ht="12" customHeight="1">
      <c r="A65" s="101"/>
      <c r="B65" s="145"/>
      <c r="C65" s="92" t="s">
        <v>21</v>
      </c>
      <c r="D65" s="2">
        <v>0</v>
      </c>
      <c r="E65" s="2">
        <v>0</v>
      </c>
      <c r="F65" s="2">
        <v>0</v>
      </c>
      <c r="G65" s="145"/>
      <c r="H65" s="145"/>
      <c r="I65" s="101"/>
      <c r="J65" s="141"/>
      <c r="K65" s="141"/>
    </row>
    <row r="66" spans="1:11" ht="12" customHeight="1">
      <c r="A66" s="102"/>
      <c r="B66" s="146"/>
      <c r="C66" s="92" t="s">
        <v>23</v>
      </c>
      <c r="D66" s="2">
        <v>0</v>
      </c>
      <c r="E66" s="2">
        <v>0</v>
      </c>
      <c r="F66" s="2">
        <v>0</v>
      </c>
      <c r="G66" s="146"/>
      <c r="H66" s="146"/>
      <c r="I66" s="102"/>
      <c r="J66" s="118"/>
      <c r="K66" s="118"/>
    </row>
    <row r="67" spans="1:11" ht="12" customHeight="1">
      <c r="A67" s="100" t="s">
        <v>129</v>
      </c>
      <c r="B67" s="144" t="s">
        <v>130</v>
      </c>
      <c r="C67" s="92" t="s">
        <v>15</v>
      </c>
      <c r="D67" s="7">
        <f>D68+D69+D70+D71</f>
        <v>2270634.23</v>
      </c>
      <c r="E67" s="7">
        <f t="shared" ref="E67" si="21">E68+E69+E70+E71</f>
        <v>0</v>
      </c>
      <c r="F67" s="7">
        <f>E67/D67*100</f>
        <v>0</v>
      </c>
      <c r="G67" s="100"/>
      <c r="H67" s="144" t="s">
        <v>232</v>
      </c>
      <c r="I67" s="100" t="s">
        <v>45</v>
      </c>
      <c r="J67" s="117" t="s">
        <v>105</v>
      </c>
      <c r="K67" s="117"/>
    </row>
    <row r="68" spans="1:11" ht="12" customHeight="1">
      <c r="A68" s="101"/>
      <c r="B68" s="145"/>
      <c r="C68" s="92" t="s">
        <v>17</v>
      </c>
      <c r="D68" s="6">
        <v>170267.57</v>
      </c>
      <c r="E68" s="2">
        <v>0</v>
      </c>
      <c r="F68" s="2">
        <v>0</v>
      </c>
      <c r="G68" s="101"/>
      <c r="H68" s="145"/>
      <c r="I68" s="101"/>
      <c r="J68" s="141"/>
      <c r="K68" s="141"/>
    </row>
    <row r="69" spans="1:11" ht="12" customHeight="1">
      <c r="A69" s="101"/>
      <c r="B69" s="145"/>
      <c r="C69" s="92" t="s">
        <v>19</v>
      </c>
      <c r="D69" s="6">
        <v>2100366.66</v>
      </c>
      <c r="E69" s="2">
        <v>0</v>
      </c>
      <c r="F69" s="2">
        <v>0</v>
      </c>
      <c r="G69" s="101"/>
      <c r="H69" s="145"/>
      <c r="I69" s="101"/>
      <c r="J69" s="141"/>
      <c r="K69" s="141"/>
    </row>
    <row r="70" spans="1:11" ht="12" customHeight="1">
      <c r="A70" s="101"/>
      <c r="B70" s="145"/>
      <c r="C70" s="92" t="s">
        <v>21</v>
      </c>
      <c r="D70" s="2">
        <v>0</v>
      </c>
      <c r="E70" s="2">
        <v>0</v>
      </c>
      <c r="F70" s="2">
        <v>0</v>
      </c>
      <c r="G70" s="101"/>
      <c r="H70" s="145"/>
      <c r="I70" s="101"/>
      <c r="J70" s="141"/>
      <c r="K70" s="141"/>
    </row>
    <row r="71" spans="1:11" ht="12" customHeight="1">
      <c r="A71" s="102"/>
      <c r="B71" s="146"/>
      <c r="C71" s="92" t="s">
        <v>23</v>
      </c>
      <c r="D71" s="2">
        <v>0</v>
      </c>
      <c r="E71" s="2">
        <v>0</v>
      </c>
      <c r="F71" s="2">
        <v>0</v>
      </c>
      <c r="G71" s="102"/>
      <c r="H71" s="146"/>
      <c r="I71" s="102"/>
      <c r="J71" s="118"/>
      <c r="K71" s="118"/>
    </row>
    <row r="72" spans="1:11" ht="12" customHeight="1">
      <c r="A72" s="129" t="s">
        <v>50</v>
      </c>
      <c r="B72" s="136" t="s">
        <v>51</v>
      </c>
      <c r="C72" s="92" t="s">
        <v>15</v>
      </c>
      <c r="D72" s="7">
        <f>D73+D74+D75+D76</f>
        <v>1050520</v>
      </c>
      <c r="E72" s="7">
        <f t="shared" ref="E72" si="22">E73+E74+E75+E76</f>
        <v>1050520</v>
      </c>
      <c r="F72" s="7">
        <f>E72/D72*100</f>
        <v>100</v>
      </c>
      <c r="G72" s="136"/>
      <c r="H72" s="133" t="s">
        <v>26</v>
      </c>
      <c r="I72" s="92">
        <v>2</v>
      </c>
      <c r="J72" s="130"/>
      <c r="K72" s="130"/>
    </row>
    <row r="73" spans="1:11" ht="12" customHeight="1">
      <c r="A73" s="129"/>
      <c r="B73" s="136"/>
      <c r="C73" s="92" t="s">
        <v>17</v>
      </c>
      <c r="D73" s="1">
        <f>D78+D83</f>
        <v>1050520</v>
      </c>
      <c r="E73" s="1">
        <f t="shared" ref="E73" si="23">E78+E83</f>
        <v>1050520</v>
      </c>
      <c r="F73" s="2">
        <f t="shared" si="1"/>
        <v>100</v>
      </c>
      <c r="G73" s="136"/>
      <c r="H73" s="133" t="s">
        <v>18</v>
      </c>
      <c r="I73" s="92">
        <v>2</v>
      </c>
      <c r="J73" s="130"/>
      <c r="K73" s="130"/>
    </row>
    <row r="74" spans="1:11" ht="12" customHeight="1">
      <c r="A74" s="129"/>
      <c r="B74" s="136"/>
      <c r="C74" s="92" t="s">
        <v>19</v>
      </c>
      <c r="D74" s="1">
        <f t="shared" ref="D74:E76" si="24">D79+D84</f>
        <v>0</v>
      </c>
      <c r="E74" s="1">
        <f t="shared" si="24"/>
        <v>0</v>
      </c>
      <c r="F74" s="2">
        <v>0</v>
      </c>
      <c r="G74" s="136"/>
      <c r="H74" s="133" t="s">
        <v>20</v>
      </c>
      <c r="I74" s="92">
        <v>0</v>
      </c>
      <c r="J74" s="130"/>
      <c r="K74" s="130"/>
    </row>
    <row r="75" spans="1:11" ht="12" customHeight="1">
      <c r="A75" s="129"/>
      <c r="B75" s="136"/>
      <c r="C75" s="92" t="s">
        <v>21</v>
      </c>
      <c r="D75" s="1">
        <f t="shared" si="24"/>
        <v>0</v>
      </c>
      <c r="E75" s="1">
        <f t="shared" si="24"/>
        <v>0</v>
      </c>
      <c r="F75" s="2">
        <v>0</v>
      </c>
      <c r="G75" s="136"/>
      <c r="H75" s="133" t="s">
        <v>22</v>
      </c>
      <c r="I75" s="92">
        <v>0</v>
      </c>
      <c r="J75" s="130"/>
      <c r="K75" s="130"/>
    </row>
    <row r="76" spans="1:11" ht="12" customHeight="1">
      <c r="A76" s="129"/>
      <c r="B76" s="136"/>
      <c r="C76" s="92" t="s">
        <v>23</v>
      </c>
      <c r="D76" s="1">
        <f t="shared" si="24"/>
        <v>0</v>
      </c>
      <c r="E76" s="1">
        <f t="shared" si="24"/>
        <v>0</v>
      </c>
      <c r="F76" s="2">
        <v>0</v>
      </c>
      <c r="G76" s="136"/>
      <c r="H76" s="133" t="s">
        <v>24</v>
      </c>
      <c r="I76" s="134">
        <f>F72</f>
        <v>100</v>
      </c>
      <c r="J76" s="130"/>
      <c r="K76" s="130"/>
    </row>
    <row r="77" spans="1:11" ht="12" customHeight="1">
      <c r="A77" s="100" t="s">
        <v>52</v>
      </c>
      <c r="B77" s="144" t="s">
        <v>53</v>
      </c>
      <c r="C77" s="92" t="s">
        <v>15</v>
      </c>
      <c r="D77" s="7">
        <f>D78+D79+D80+D81</f>
        <v>750520</v>
      </c>
      <c r="E77" s="7">
        <f t="shared" ref="E77" si="25">E78+E79+E80+E81</f>
        <v>750520</v>
      </c>
      <c r="F77" s="7">
        <f>E77/D77*100</f>
        <v>100</v>
      </c>
      <c r="G77" s="100" t="s">
        <v>123</v>
      </c>
      <c r="H77" s="144" t="s">
        <v>133</v>
      </c>
      <c r="I77" s="129" t="s">
        <v>62</v>
      </c>
      <c r="J77" s="117" t="s">
        <v>109</v>
      </c>
      <c r="K77" s="117"/>
    </row>
    <row r="78" spans="1:11" ht="12" customHeight="1">
      <c r="A78" s="101"/>
      <c r="B78" s="145"/>
      <c r="C78" s="92" t="s">
        <v>17</v>
      </c>
      <c r="D78" s="2">
        <v>750520</v>
      </c>
      <c r="E78" s="2">
        <v>750520</v>
      </c>
      <c r="F78" s="2">
        <f t="shared" si="1"/>
        <v>100</v>
      </c>
      <c r="G78" s="101"/>
      <c r="H78" s="145"/>
      <c r="I78" s="129"/>
      <c r="J78" s="141"/>
      <c r="K78" s="141"/>
    </row>
    <row r="79" spans="1:11" ht="12" customHeight="1">
      <c r="A79" s="101"/>
      <c r="B79" s="145"/>
      <c r="C79" s="92" t="s">
        <v>19</v>
      </c>
      <c r="D79" s="2">
        <v>0</v>
      </c>
      <c r="E79" s="2">
        <v>0</v>
      </c>
      <c r="F79" s="2">
        <v>0</v>
      </c>
      <c r="G79" s="101"/>
      <c r="H79" s="145"/>
      <c r="I79" s="129"/>
      <c r="J79" s="141"/>
      <c r="K79" s="141"/>
    </row>
    <row r="80" spans="1:11" ht="12" customHeight="1">
      <c r="A80" s="101"/>
      <c r="B80" s="145"/>
      <c r="C80" s="92" t="s">
        <v>21</v>
      </c>
      <c r="D80" s="2">
        <v>0</v>
      </c>
      <c r="E80" s="2">
        <v>0</v>
      </c>
      <c r="F80" s="2">
        <v>0</v>
      </c>
      <c r="G80" s="101"/>
      <c r="H80" s="145"/>
      <c r="I80" s="129"/>
      <c r="J80" s="141"/>
      <c r="K80" s="141"/>
    </row>
    <row r="81" spans="1:11" ht="12" customHeight="1">
      <c r="A81" s="102"/>
      <c r="B81" s="146"/>
      <c r="C81" s="92" t="s">
        <v>23</v>
      </c>
      <c r="D81" s="2">
        <v>0</v>
      </c>
      <c r="E81" s="2">
        <v>0</v>
      </c>
      <c r="F81" s="2">
        <v>0</v>
      </c>
      <c r="G81" s="101"/>
      <c r="H81" s="146"/>
      <c r="I81" s="129"/>
      <c r="J81" s="118"/>
      <c r="K81" s="118"/>
    </row>
    <row r="82" spans="1:11" ht="12" customHeight="1">
      <c r="A82" s="100" t="s">
        <v>54</v>
      </c>
      <c r="B82" s="144" t="s">
        <v>55</v>
      </c>
      <c r="C82" s="92" t="s">
        <v>15</v>
      </c>
      <c r="D82" s="7">
        <f>D83+D84+D85+D86</f>
        <v>300000</v>
      </c>
      <c r="E82" s="7">
        <f t="shared" ref="E82" si="26">E83+E84+E85+E86</f>
        <v>300000</v>
      </c>
      <c r="F82" s="7">
        <f>E82/D82*100</f>
        <v>100</v>
      </c>
      <c r="G82" s="101"/>
      <c r="H82" s="144" t="s">
        <v>128</v>
      </c>
      <c r="I82" s="129" t="s">
        <v>62</v>
      </c>
      <c r="J82" s="117" t="s">
        <v>106</v>
      </c>
      <c r="K82" s="117"/>
    </row>
    <row r="83" spans="1:11" ht="12" customHeight="1">
      <c r="A83" s="101"/>
      <c r="B83" s="145"/>
      <c r="C83" s="92" t="s">
        <v>17</v>
      </c>
      <c r="D83" s="2">
        <v>300000</v>
      </c>
      <c r="E83" s="2">
        <v>300000</v>
      </c>
      <c r="F83" s="2">
        <f t="shared" ref="F83" si="27">E83/D83*100</f>
        <v>100</v>
      </c>
      <c r="G83" s="101"/>
      <c r="H83" s="145"/>
      <c r="I83" s="129"/>
      <c r="J83" s="141"/>
      <c r="K83" s="141"/>
    </row>
    <row r="84" spans="1:11" ht="12" customHeight="1">
      <c r="A84" s="101"/>
      <c r="B84" s="145"/>
      <c r="C84" s="92" t="s">
        <v>19</v>
      </c>
      <c r="D84" s="2">
        <v>0</v>
      </c>
      <c r="E84" s="2">
        <v>0</v>
      </c>
      <c r="F84" s="2">
        <v>0</v>
      </c>
      <c r="G84" s="101"/>
      <c r="H84" s="145"/>
      <c r="I84" s="129"/>
      <c r="J84" s="141"/>
      <c r="K84" s="141"/>
    </row>
    <row r="85" spans="1:11" ht="12" customHeight="1">
      <c r="A85" s="101"/>
      <c r="B85" s="145"/>
      <c r="C85" s="92" t="s">
        <v>21</v>
      </c>
      <c r="D85" s="2">
        <v>0</v>
      </c>
      <c r="E85" s="2">
        <v>0</v>
      </c>
      <c r="F85" s="2">
        <v>0</v>
      </c>
      <c r="G85" s="101"/>
      <c r="H85" s="145"/>
      <c r="I85" s="129"/>
      <c r="J85" s="141"/>
      <c r="K85" s="141"/>
    </row>
    <row r="86" spans="1:11" ht="12" customHeight="1">
      <c r="A86" s="102"/>
      <c r="B86" s="146"/>
      <c r="C86" s="92" t="s">
        <v>23</v>
      </c>
      <c r="D86" s="2">
        <v>0</v>
      </c>
      <c r="E86" s="2">
        <v>0</v>
      </c>
      <c r="F86" s="2">
        <v>0</v>
      </c>
      <c r="G86" s="102"/>
      <c r="H86" s="146"/>
      <c r="I86" s="129"/>
      <c r="J86" s="118"/>
      <c r="K86" s="118"/>
    </row>
    <row r="87" spans="1:11" ht="12" customHeight="1">
      <c r="A87" s="129" t="s">
        <v>56</v>
      </c>
      <c r="B87" s="136" t="s">
        <v>57</v>
      </c>
      <c r="C87" s="92" t="s">
        <v>15</v>
      </c>
      <c r="D87" s="7">
        <f>D88+D89+D90+D91</f>
        <v>21242747.43</v>
      </c>
      <c r="E87" s="7">
        <f t="shared" ref="E87" si="28">E88+E89+E90+E91</f>
        <v>21183974.73</v>
      </c>
      <c r="F87" s="7">
        <f>E87/D87*100</f>
        <v>99.723328160852688</v>
      </c>
      <c r="G87" s="136"/>
      <c r="H87" s="133" t="s">
        <v>26</v>
      </c>
      <c r="I87" s="92">
        <v>2</v>
      </c>
      <c r="J87" s="130"/>
      <c r="K87" s="130"/>
    </row>
    <row r="88" spans="1:11" ht="12" customHeight="1">
      <c r="A88" s="129"/>
      <c r="B88" s="136"/>
      <c r="C88" s="92" t="s">
        <v>17</v>
      </c>
      <c r="D88" s="1">
        <f>D93+D98</f>
        <v>19698540.609999999</v>
      </c>
      <c r="E88" s="1">
        <f t="shared" ref="D88:E89" si="29">E93+E98</f>
        <v>19698540.609999999</v>
      </c>
      <c r="F88" s="2">
        <f t="shared" ref="F88:F91" si="30">E88/D88*100</f>
        <v>100</v>
      </c>
      <c r="G88" s="136"/>
      <c r="H88" s="133" t="s">
        <v>18</v>
      </c>
      <c r="I88" s="92">
        <v>2</v>
      </c>
      <c r="J88" s="130"/>
      <c r="K88" s="130"/>
    </row>
    <row r="89" spans="1:11" ht="12" customHeight="1">
      <c r="A89" s="129"/>
      <c r="B89" s="136"/>
      <c r="C89" s="92" t="s">
        <v>19</v>
      </c>
      <c r="D89" s="1">
        <f t="shared" si="29"/>
        <v>604523</v>
      </c>
      <c r="E89" s="1">
        <f t="shared" ref="E89" si="31">E94+E99</f>
        <v>604523</v>
      </c>
      <c r="F89" s="2">
        <f t="shared" si="30"/>
        <v>100</v>
      </c>
      <c r="G89" s="136"/>
      <c r="H89" s="133" t="s">
        <v>20</v>
      </c>
      <c r="I89" s="92">
        <v>0</v>
      </c>
      <c r="J89" s="130"/>
      <c r="K89" s="130"/>
    </row>
    <row r="90" spans="1:11" ht="12" customHeight="1">
      <c r="A90" s="129"/>
      <c r="B90" s="136"/>
      <c r="C90" s="92" t="s">
        <v>21</v>
      </c>
      <c r="D90" s="1">
        <f t="shared" ref="D90:E90" si="32">D95+D100</f>
        <v>0</v>
      </c>
      <c r="E90" s="1">
        <f t="shared" si="32"/>
        <v>0</v>
      </c>
      <c r="F90" s="2">
        <v>0</v>
      </c>
      <c r="G90" s="136"/>
      <c r="H90" s="133" t="s">
        <v>22</v>
      </c>
      <c r="I90" s="92">
        <v>0</v>
      </c>
      <c r="J90" s="130"/>
      <c r="K90" s="130"/>
    </row>
    <row r="91" spans="1:11" ht="12" customHeight="1">
      <c r="A91" s="129"/>
      <c r="B91" s="136"/>
      <c r="C91" s="92" t="s">
        <v>23</v>
      </c>
      <c r="D91" s="1">
        <f t="shared" ref="D91:E91" si="33">D96+D101</f>
        <v>939683.82</v>
      </c>
      <c r="E91" s="1">
        <f t="shared" si="33"/>
        <v>880911.12</v>
      </c>
      <c r="F91" s="2">
        <f t="shared" si="30"/>
        <v>93.745481325835755</v>
      </c>
      <c r="G91" s="136"/>
      <c r="H91" s="133" t="s">
        <v>24</v>
      </c>
      <c r="I91" s="134">
        <f>F87</f>
        <v>99.723328160852688</v>
      </c>
      <c r="J91" s="130"/>
      <c r="K91" s="130"/>
    </row>
    <row r="92" spans="1:11" ht="12" customHeight="1">
      <c r="A92" s="100" t="s">
        <v>58</v>
      </c>
      <c r="B92" s="144" t="s">
        <v>59</v>
      </c>
      <c r="C92" s="92" t="s">
        <v>15</v>
      </c>
      <c r="D92" s="7">
        <f>D93+D94+D95+D96</f>
        <v>20185896.219999999</v>
      </c>
      <c r="E92" s="7">
        <f t="shared" ref="E92" si="34">E93+E94+E95+E96</f>
        <v>20127123.52</v>
      </c>
      <c r="F92" s="7">
        <f>E92/D92*100</f>
        <v>99.708842751595199</v>
      </c>
      <c r="G92" s="100" t="s">
        <v>124</v>
      </c>
      <c r="H92" s="136" t="s">
        <v>115</v>
      </c>
      <c r="I92" s="129" t="s">
        <v>62</v>
      </c>
      <c r="J92" s="117" t="s">
        <v>108</v>
      </c>
      <c r="K92" s="117"/>
    </row>
    <row r="93" spans="1:11" ht="12" customHeight="1">
      <c r="A93" s="101"/>
      <c r="B93" s="145"/>
      <c r="C93" s="92" t="s">
        <v>17</v>
      </c>
      <c r="D93" s="2">
        <v>19246212.399999999</v>
      </c>
      <c r="E93" s="2">
        <v>19246212.399999999</v>
      </c>
      <c r="F93" s="2">
        <f t="shared" ref="F93:F96" si="35">E93/D93*100</f>
        <v>100</v>
      </c>
      <c r="G93" s="101"/>
      <c r="H93" s="136"/>
      <c r="I93" s="129"/>
      <c r="J93" s="141"/>
      <c r="K93" s="141"/>
    </row>
    <row r="94" spans="1:11" ht="12" customHeight="1">
      <c r="A94" s="101"/>
      <c r="B94" s="145"/>
      <c r="C94" s="92" t="s">
        <v>19</v>
      </c>
      <c r="D94" s="2">
        <v>0</v>
      </c>
      <c r="E94" s="2">
        <v>0</v>
      </c>
      <c r="F94" s="2">
        <v>0</v>
      </c>
      <c r="G94" s="101"/>
      <c r="H94" s="136"/>
      <c r="I94" s="129"/>
      <c r="J94" s="141"/>
      <c r="K94" s="141"/>
    </row>
    <row r="95" spans="1:11" ht="12" customHeight="1">
      <c r="A95" s="101"/>
      <c r="B95" s="145"/>
      <c r="C95" s="92" t="s">
        <v>21</v>
      </c>
      <c r="D95" s="2">
        <v>0</v>
      </c>
      <c r="E95" s="2">
        <v>0</v>
      </c>
      <c r="F95" s="2">
        <v>0</v>
      </c>
      <c r="G95" s="101"/>
      <c r="H95" s="136"/>
      <c r="I95" s="129"/>
      <c r="J95" s="141"/>
      <c r="K95" s="141"/>
    </row>
    <row r="96" spans="1:11" ht="12" customHeight="1">
      <c r="A96" s="102"/>
      <c r="B96" s="146"/>
      <c r="C96" s="92" t="s">
        <v>23</v>
      </c>
      <c r="D96" s="2">
        <v>939683.82</v>
      </c>
      <c r="E96" s="2">
        <v>880911.12</v>
      </c>
      <c r="F96" s="2">
        <f t="shared" si="35"/>
        <v>93.745481325835755</v>
      </c>
      <c r="G96" s="102"/>
      <c r="H96" s="136"/>
      <c r="I96" s="129"/>
      <c r="J96" s="141"/>
      <c r="K96" s="118"/>
    </row>
    <row r="97" spans="1:11" ht="15.75" customHeight="1">
      <c r="A97" s="100" t="s">
        <v>60</v>
      </c>
      <c r="B97" s="144" t="s">
        <v>61</v>
      </c>
      <c r="C97" s="92" t="s">
        <v>15</v>
      </c>
      <c r="D97" s="7">
        <f>D98+D99+D100+D101</f>
        <v>1056851.21</v>
      </c>
      <c r="E97" s="7">
        <f t="shared" ref="E97" si="36">E98+E99+E100+E101</f>
        <v>1056851.21</v>
      </c>
      <c r="F97" s="7">
        <f>E97/D97*100</f>
        <v>100</v>
      </c>
      <c r="G97" s="136" t="s">
        <v>127</v>
      </c>
      <c r="H97" s="136" t="s">
        <v>115</v>
      </c>
      <c r="I97" s="129" t="s">
        <v>62</v>
      </c>
      <c r="J97" s="141"/>
      <c r="K97" s="117"/>
    </row>
    <row r="98" spans="1:11" ht="16.5" customHeight="1">
      <c r="A98" s="101"/>
      <c r="B98" s="145"/>
      <c r="C98" s="92" t="s">
        <v>17</v>
      </c>
      <c r="D98" s="3">
        <f>49015.38+403312.83</f>
        <v>452328.21</v>
      </c>
      <c r="E98" s="1">
        <v>452328.21</v>
      </c>
      <c r="F98" s="2">
        <f t="shared" ref="F98:F99" si="37">E98/D98*100</f>
        <v>100</v>
      </c>
      <c r="G98" s="136"/>
      <c r="H98" s="136"/>
      <c r="I98" s="129"/>
      <c r="J98" s="141"/>
      <c r="K98" s="141"/>
    </row>
    <row r="99" spans="1:11" ht="12" customHeight="1">
      <c r="A99" s="101"/>
      <c r="B99" s="145"/>
      <c r="C99" s="92" t="s">
        <v>19</v>
      </c>
      <c r="D99" s="2">
        <v>604523</v>
      </c>
      <c r="E99" s="2">
        <v>604523</v>
      </c>
      <c r="F99" s="2">
        <f t="shared" si="37"/>
        <v>100</v>
      </c>
      <c r="G99" s="136"/>
      <c r="H99" s="136"/>
      <c r="I99" s="129"/>
      <c r="J99" s="141"/>
      <c r="K99" s="141"/>
    </row>
    <row r="100" spans="1:11" ht="12" customHeight="1">
      <c r="A100" s="101"/>
      <c r="B100" s="145"/>
      <c r="C100" s="92" t="s">
        <v>21</v>
      </c>
      <c r="D100" s="2">
        <v>0</v>
      </c>
      <c r="E100" s="2">
        <v>0</v>
      </c>
      <c r="F100" s="2">
        <v>0</v>
      </c>
      <c r="G100" s="136"/>
      <c r="H100" s="136"/>
      <c r="I100" s="129"/>
      <c r="J100" s="141"/>
      <c r="K100" s="141"/>
    </row>
    <row r="101" spans="1:11" ht="12.75" customHeight="1">
      <c r="A101" s="102"/>
      <c r="B101" s="146"/>
      <c r="C101" s="92" t="s">
        <v>23</v>
      </c>
      <c r="D101" s="2">
        <v>0</v>
      </c>
      <c r="E101" s="2">
        <v>0</v>
      </c>
      <c r="F101" s="2">
        <v>0</v>
      </c>
      <c r="G101" s="136"/>
      <c r="H101" s="136"/>
      <c r="I101" s="129"/>
      <c r="J101" s="118"/>
      <c r="K101" s="118"/>
    </row>
    <row r="102" spans="1:11" ht="12.75" customHeight="1">
      <c r="A102" s="129" t="s">
        <v>136</v>
      </c>
      <c r="B102" s="144" t="s">
        <v>139</v>
      </c>
      <c r="C102" s="92" t="s">
        <v>15</v>
      </c>
      <c r="D102" s="7">
        <f>D103+D104+D105+D106</f>
        <v>551581.12</v>
      </c>
      <c r="E102" s="7">
        <f t="shared" ref="E102" si="38">E103+E104+E105+E106</f>
        <v>551581.12</v>
      </c>
      <c r="F102" s="7">
        <f>E102/D102*100</f>
        <v>100</v>
      </c>
      <c r="G102" s="100"/>
      <c r="H102" s="133" t="s">
        <v>26</v>
      </c>
      <c r="I102" s="92">
        <v>1</v>
      </c>
      <c r="J102" s="117"/>
      <c r="K102" s="117"/>
    </row>
    <row r="103" spans="1:11" ht="12.75" customHeight="1">
      <c r="A103" s="129"/>
      <c r="B103" s="145"/>
      <c r="C103" s="92" t="s">
        <v>17</v>
      </c>
      <c r="D103" s="2">
        <f>D108</f>
        <v>551581.12</v>
      </c>
      <c r="E103" s="2">
        <f t="shared" ref="E103:F103" si="39">E108</f>
        <v>551581.12</v>
      </c>
      <c r="F103" s="2">
        <f t="shared" si="39"/>
        <v>0</v>
      </c>
      <c r="G103" s="101"/>
      <c r="H103" s="133" t="s">
        <v>18</v>
      </c>
      <c r="I103" s="92">
        <v>1</v>
      </c>
      <c r="J103" s="141"/>
      <c r="K103" s="141"/>
    </row>
    <row r="104" spans="1:11" ht="12.75" customHeight="1">
      <c r="A104" s="129"/>
      <c r="B104" s="145"/>
      <c r="C104" s="92" t="s">
        <v>19</v>
      </c>
      <c r="D104" s="2">
        <f t="shared" ref="D104:F106" si="40">D109</f>
        <v>0</v>
      </c>
      <c r="E104" s="2">
        <f t="shared" si="40"/>
        <v>0</v>
      </c>
      <c r="F104" s="2">
        <f t="shared" si="40"/>
        <v>0</v>
      </c>
      <c r="G104" s="101"/>
      <c r="H104" s="133" t="s">
        <v>20</v>
      </c>
      <c r="I104" s="92">
        <v>0</v>
      </c>
      <c r="J104" s="141"/>
      <c r="K104" s="141"/>
    </row>
    <row r="105" spans="1:11" ht="12.75" customHeight="1">
      <c r="A105" s="129"/>
      <c r="B105" s="145"/>
      <c r="C105" s="92" t="s">
        <v>21</v>
      </c>
      <c r="D105" s="2">
        <f t="shared" si="40"/>
        <v>0</v>
      </c>
      <c r="E105" s="2">
        <f t="shared" si="40"/>
        <v>0</v>
      </c>
      <c r="F105" s="2">
        <f t="shared" si="40"/>
        <v>0</v>
      </c>
      <c r="G105" s="101"/>
      <c r="H105" s="133" t="s">
        <v>22</v>
      </c>
      <c r="I105" s="92">
        <v>0</v>
      </c>
      <c r="J105" s="141"/>
      <c r="K105" s="141"/>
    </row>
    <row r="106" spans="1:11" ht="12.75" customHeight="1">
      <c r="A106" s="129"/>
      <c r="B106" s="146"/>
      <c r="C106" s="92" t="s">
        <v>23</v>
      </c>
      <c r="D106" s="2">
        <f t="shared" si="40"/>
        <v>0</v>
      </c>
      <c r="E106" s="2">
        <f t="shared" si="40"/>
        <v>0</v>
      </c>
      <c r="F106" s="2">
        <f t="shared" si="40"/>
        <v>0</v>
      </c>
      <c r="G106" s="102"/>
      <c r="H106" s="133" t="s">
        <v>24</v>
      </c>
      <c r="I106" s="134">
        <f>F102</f>
        <v>100</v>
      </c>
      <c r="J106" s="118"/>
      <c r="K106" s="118"/>
    </row>
    <row r="107" spans="1:11" ht="12.75" customHeight="1">
      <c r="A107" s="129" t="s">
        <v>137</v>
      </c>
      <c r="B107" s="100" t="s">
        <v>138</v>
      </c>
      <c r="C107" s="92" t="s">
        <v>15</v>
      </c>
      <c r="D107" s="7">
        <f>D108+D109+D110+D111</f>
        <v>551581.12</v>
      </c>
      <c r="E107" s="7">
        <f t="shared" ref="E107" si="41">E108+E109+E110+E111</f>
        <v>551581.12</v>
      </c>
      <c r="F107" s="7">
        <f>E107/D107*100</f>
        <v>100</v>
      </c>
      <c r="G107" s="100"/>
      <c r="H107" s="147" t="s">
        <v>141</v>
      </c>
      <c r="I107" s="129" t="s">
        <v>62</v>
      </c>
      <c r="J107" s="141" t="s">
        <v>108</v>
      </c>
      <c r="K107" s="117"/>
    </row>
    <row r="108" spans="1:11" ht="12.75" customHeight="1">
      <c r="A108" s="129"/>
      <c r="B108" s="101"/>
      <c r="C108" s="92" t="s">
        <v>17</v>
      </c>
      <c r="D108" s="2">
        <v>551581.12</v>
      </c>
      <c r="E108" s="2">
        <v>551581.12</v>
      </c>
      <c r="F108" s="2">
        <v>0</v>
      </c>
      <c r="G108" s="101"/>
      <c r="H108" s="148"/>
      <c r="I108" s="129"/>
      <c r="J108" s="141"/>
      <c r="K108" s="141"/>
    </row>
    <row r="109" spans="1:11" ht="12.75" customHeight="1">
      <c r="A109" s="129"/>
      <c r="B109" s="101"/>
      <c r="C109" s="92" t="s">
        <v>19</v>
      </c>
      <c r="D109" s="2">
        <v>0</v>
      </c>
      <c r="E109" s="2">
        <v>0</v>
      </c>
      <c r="F109" s="2">
        <v>0</v>
      </c>
      <c r="G109" s="101"/>
      <c r="H109" s="148"/>
      <c r="I109" s="129"/>
      <c r="J109" s="141"/>
      <c r="K109" s="141"/>
    </row>
    <row r="110" spans="1:11" ht="12.75" customHeight="1">
      <c r="A110" s="129"/>
      <c r="B110" s="101"/>
      <c r="C110" s="92" t="s">
        <v>21</v>
      </c>
      <c r="D110" s="2">
        <v>0</v>
      </c>
      <c r="E110" s="2">
        <v>0</v>
      </c>
      <c r="F110" s="2">
        <v>0</v>
      </c>
      <c r="G110" s="101"/>
      <c r="H110" s="148"/>
      <c r="I110" s="129"/>
      <c r="J110" s="141"/>
      <c r="K110" s="141"/>
    </row>
    <row r="111" spans="1:11" ht="12.75" customHeight="1">
      <c r="A111" s="129"/>
      <c r="B111" s="102"/>
      <c r="C111" s="92" t="s">
        <v>23</v>
      </c>
      <c r="D111" s="2">
        <v>0</v>
      </c>
      <c r="E111" s="2">
        <v>0</v>
      </c>
      <c r="F111" s="2">
        <v>0</v>
      </c>
      <c r="G111" s="102"/>
      <c r="H111" s="149"/>
      <c r="I111" s="129"/>
      <c r="J111" s="118"/>
      <c r="K111" s="118"/>
    </row>
    <row r="112" spans="1:11" ht="12" customHeight="1">
      <c r="A112" s="129" t="s">
        <v>63</v>
      </c>
      <c r="B112" s="131" t="s">
        <v>64</v>
      </c>
      <c r="C112" s="92" t="s">
        <v>15</v>
      </c>
      <c r="D112" s="7">
        <f>D113+D114+D115+D116</f>
        <v>250434937.83000001</v>
      </c>
      <c r="E112" s="7">
        <f t="shared" ref="E112" si="42">E113+E114+E115+E116</f>
        <v>245913431.55000004</v>
      </c>
      <c r="F112" s="7">
        <f>E112/D112*100</f>
        <v>98.194538541954856</v>
      </c>
      <c r="G112" s="132"/>
      <c r="H112" s="133" t="s">
        <v>26</v>
      </c>
      <c r="I112" s="92">
        <f>I117+I142+I162+I177+I192</f>
        <v>13</v>
      </c>
      <c r="J112" s="130"/>
      <c r="K112" s="130"/>
    </row>
    <row r="113" spans="1:11" ht="12" customHeight="1">
      <c r="A113" s="129"/>
      <c r="B113" s="131"/>
      <c r="C113" s="92" t="s">
        <v>17</v>
      </c>
      <c r="D113" s="2">
        <f>D118+D143+D163+D178+D193</f>
        <v>168023822.33000001</v>
      </c>
      <c r="E113" s="2">
        <f t="shared" ref="E113" si="43">E118+E143+E163+E178+E193</f>
        <v>168023822.33000001</v>
      </c>
      <c r="F113" s="2">
        <f t="shared" ref="F113:F116" si="44">E113/D113*100</f>
        <v>100</v>
      </c>
      <c r="G113" s="132"/>
      <c r="H113" s="133" t="s">
        <v>18</v>
      </c>
      <c r="I113" s="92">
        <f t="shared" ref="I113:I115" si="45">I118+I143+I163+I178+I193</f>
        <v>12</v>
      </c>
      <c r="J113" s="130"/>
      <c r="K113" s="130"/>
    </row>
    <row r="114" spans="1:11" ht="12" customHeight="1">
      <c r="A114" s="129"/>
      <c r="B114" s="131"/>
      <c r="C114" s="92" t="s">
        <v>19</v>
      </c>
      <c r="D114" s="2">
        <f>D119+D144+D164+D179+D194</f>
        <v>67560976.850000009</v>
      </c>
      <c r="E114" s="2">
        <f>E119+E144+E164+E179+E194</f>
        <v>63708648.399999999</v>
      </c>
      <c r="F114" s="2">
        <f t="shared" si="44"/>
        <v>94.29799770575697</v>
      </c>
      <c r="G114" s="132"/>
      <c r="H114" s="133" t="s">
        <v>20</v>
      </c>
      <c r="I114" s="92">
        <f t="shared" si="45"/>
        <v>1</v>
      </c>
      <c r="J114" s="130"/>
      <c r="K114" s="130"/>
    </row>
    <row r="115" spans="1:11" ht="12" customHeight="1">
      <c r="A115" s="129"/>
      <c r="B115" s="131"/>
      <c r="C115" s="92" t="s">
        <v>21</v>
      </c>
      <c r="D115" s="2">
        <f>D120+D145+D165+D180+D195</f>
        <v>6286647.7999999998</v>
      </c>
      <c r="E115" s="2">
        <f>E120+E145+E165+E180+E195</f>
        <v>6286647.7999999998</v>
      </c>
      <c r="F115" s="2">
        <f t="shared" si="44"/>
        <v>100</v>
      </c>
      <c r="G115" s="132"/>
      <c r="H115" s="133" t="s">
        <v>22</v>
      </c>
      <c r="I115" s="92">
        <f t="shared" si="45"/>
        <v>1</v>
      </c>
      <c r="J115" s="130"/>
      <c r="K115" s="130"/>
    </row>
    <row r="116" spans="1:11" ht="12" customHeight="1">
      <c r="A116" s="129"/>
      <c r="B116" s="131"/>
      <c r="C116" s="92" t="s">
        <v>23</v>
      </c>
      <c r="D116" s="2">
        <f>D121+D146+D166+D181+D196</f>
        <v>8563490.8499999996</v>
      </c>
      <c r="E116" s="2">
        <f>E121+E146+E166+E181+E196</f>
        <v>7894313.0200000005</v>
      </c>
      <c r="F116" s="2">
        <f t="shared" si="44"/>
        <v>92.185688736971102</v>
      </c>
      <c r="G116" s="132"/>
      <c r="H116" s="133" t="s">
        <v>24</v>
      </c>
      <c r="I116" s="134">
        <f>F112</f>
        <v>98.194538541954856</v>
      </c>
      <c r="J116" s="130"/>
      <c r="K116" s="130"/>
    </row>
    <row r="117" spans="1:11" ht="12" customHeight="1">
      <c r="A117" s="129" t="s">
        <v>65</v>
      </c>
      <c r="B117" s="136" t="s">
        <v>66</v>
      </c>
      <c r="C117" s="92" t="s">
        <v>15</v>
      </c>
      <c r="D117" s="7">
        <f>D118+D119+D120+D121</f>
        <v>141294087.23999998</v>
      </c>
      <c r="E117" s="7">
        <f t="shared" ref="E117" si="46">E118+E119+E120+E121</f>
        <v>140585503.10999998</v>
      </c>
      <c r="F117" s="7">
        <f>E117/D117*100</f>
        <v>99.498504046530684</v>
      </c>
      <c r="G117" s="132"/>
      <c r="H117" s="133" t="s">
        <v>26</v>
      </c>
      <c r="I117" s="92">
        <v>4</v>
      </c>
      <c r="J117" s="130"/>
      <c r="K117" s="130"/>
    </row>
    <row r="118" spans="1:11" ht="12" customHeight="1">
      <c r="A118" s="129"/>
      <c r="B118" s="136"/>
      <c r="C118" s="92" t="s">
        <v>17</v>
      </c>
      <c r="D118" s="2">
        <f>D123+D128+D133+D138</f>
        <v>97883222.379999995</v>
      </c>
      <c r="E118" s="2">
        <f>E123+E128+E133+E138</f>
        <v>97883222.379999995</v>
      </c>
      <c r="F118" s="2">
        <f t="shared" ref="F118:F121" si="47">E118/D118*100</f>
        <v>100</v>
      </c>
      <c r="G118" s="132"/>
      <c r="H118" s="133" t="s">
        <v>18</v>
      </c>
      <c r="I118" s="92">
        <v>4</v>
      </c>
      <c r="J118" s="130"/>
      <c r="K118" s="130"/>
    </row>
    <row r="119" spans="1:11" ht="12" customHeight="1">
      <c r="A119" s="129"/>
      <c r="B119" s="136"/>
      <c r="C119" s="92" t="s">
        <v>19</v>
      </c>
      <c r="D119" s="2">
        <f t="shared" ref="D119:E120" si="48">D124+D129+D134+D139</f>
        <v>36140617.469999999</v>
      </c>
      <c r="E119" s="2">
        <f t="shared" si="48"/>
        <v>36097511.170000002</v>
      </c>
      <c r="F119" s="2">
        <f t="shared" si="47"/>
        <v>99.880726166242795</v>
      </c>
      <c r="G119" s="132"/>
      <c r="H119" s="133" t="s">
        <v>20</v>
      </c>
      <c r="I119" s="92">
        <v>0</v>
      </c>
      <c r="J119" s="130"/>
      <c r="K119" s="130"/>
    </row>
    <row r="120" spans="1:11" ht="12" customHeight="1">
      <c r="A120" s="129"/>
      <c r="B120" s="136"/>
      <c r="C120" s="92" t="s">
        <v>21</v>
      </c>
      <c r="D120" s="2">
        <f t="shared" si="48"/>
        <v>0</v>
      </c>
      <c r="E120" s="2">
        <f t="shared" si="48"/>
        <v>0</v>
      </c>
      <c r="F120" s="2">
        <v>0</v>
      </c>
      <c r="G120" s="132"/>
      <c r="H120" s="133" t="s">
        <v>22</v>
      </c>
      <c r="I120" s="92">
        <v>0</v>
      </c>
      <c r="J120" s="130"/>
      <c r="K120" s="130"/>
    </row>
    <row r="121" spans="1:11" ht="12" customHeight="1">
      <c r="A121" s="129"/>
      <c r="B121" s="136"/>
      <c r="C121" s="92" t="s">
        <v>23</v>
      </c>
      <c r="D121" s="2">
        <f>D126+D131+D136+D141</f>
        <v>7270247.3899999997</v>
      </c>
      <c r="E121" s="2">
        <f>E126+E131+E136+E141</f>
        <v>6604769.5600000005</v>
      </c>
      <c r="F121" s="2">
        <f t="shared" si="47"/>
        <v>90.846558661602856</v>
      </c>
      <c r="G121" s="132"/>
      <c r="H121" s="133" t="s">
        <v>24</v>
      </c>
      <c r="I121" s="134">
        <f>F117</f>
        <v>99.498504046530684</v>
      </c>
      <c r="J121" s="130"/>
      <c r="K121" s="130"/>
    </row>
    <row r="122" spans="1:11" ht="12" customHeight="1">
      <c r="A122" s="129" t="s">
        <v>67</v>
      </c>
      <c r="B122" s="136" t="s">
        <v>68</v>
      </c>
      <c r="C122" s="92" t="s">
        <v>15</v>
      </c>
      <c r="D122" s="7">
        <f>D123+D124+D125+D126</f>
        <v>2700000</v>
      </c>
      <c r="E122" s="7">
        <f t="shared" ref="E122" si="49">E123+E124+E125+E126</f>
        <v>2700000</v>
      </c>
      <c r="F122" s="150">
        <f>E122/D122*100</f>
        <v>100</v>
      </c>
      <c r="G122" s="136" t="s">
        <v>125</v>
      </c>
      <c r="H122" s="144" t="s">
        <v>115</v>
      </c>
      <c r="I122" s="129" t="s">
        <v>62</v>
      </c>
      <c r="J122" s="130" t="s">
        <v>107</v>
      </c>
      <c r="K122" s="130"/>
    </row>
    <row r="123" spans="1:11" ht="12" customHeight="1">
      <c r="A123" s="129"/>
      <c r="B123" s="136"/>
      <c r="C123" s="92" t="s">
        <v>17</v>
      </c>
      <c r="D123" s="2">
        <v>2700000</v>
      </c>
      <c r="E123" s="2">
        <v>2700000</v>
      </c>
      <c r="F123" s="2">
        <f t="shared" ref="F123" si="50">E123/D123*100</f>
        <v>100</v>
      </c>
      <c r="G123" s="136"/>
      <c r="H123" s="145"/>
      <c r="I123" s="129"/>
      <c r="J123" s="130"/>
      <c r="K123" s="130"/>
    </row>
    <row r="124" spans="1:11" ht="12" customHeight="1">
      <c r="A124" s="129"/>
      <c r="B124" s="136"/>
      <c r="C124" s="92" t="s">
        <v>19</v>
      </c>
      <c r="D124" s="2">
        <v>0</v>
      </c>
      <c r="E124" s="2">
        <v>0</v>
      </c>
      <c r="F124" s="2">
        <v>0</v>
      </c>
      <c r="G124" s="136"/>
      <c r="H124" s="145"/>
      <c r="I124" s="129"/>
      <c r="J124" s="130"/>
      <c r="K124" s="130"/>
    </row>
    <row r="125" spans="1:11" ht="12" customHeight="1">
      <c r="A125" s="129"/>
      <c r="B125" s="136"/>
      <c r="C125" s="92" t="s">
        <v>21</v>
      </c>
      <c r="D125" s="2">
        <v>0</v>
      </c>
      <c r="E125" s="2">
        <v>0</v>
      </c>
      <c r="F125" s="2">
        <v>0</v>
      </c>
      <c r="G125" s="136"/>
      <c r="H125" s="145"/>
      <c r="I125" s="129"/>
      <c r="J125" s="130"/>
      <c r="K125" s="130"/>
    </row>
    <row r="126" spans="1:11" ht="12" customHeight="1">
      <c r="A126" s="129"/>
      <c r="B126" s="136"/>
      <c r="C126" s="92" t="s">
        <v>23</v>
      </c>
      <c r="D126" s="2">
        <v>0</v>
      </c>
      <c r="E126" s="2">
        <v>0</v>
      </c>
      <c r="F126" s="2">
        <v>0</v>
      </c>
      <c r="G126" s="136"/>
      <c r="H126" s="146"/>
      <c r="I126" s="129"/>
      <c r="J126" s="130"/>
      <c r="K126" s="130"/>
    </row>
    <row r="127" spans="1:11" ht="12" customHeight="1">
      <c r="A127" s="129" t="s">
        <v>69</v>
      </c>
      <c r="B127" s="136" t="s">
        <v>70</v>
      </c>
      <c r="C127" s="92" t="s">
        <v>15</v>
      </c>
      <c r="D127" s="7">
        <f>D128+D129+D130+D131</f>
        <v>24703730.449999999</v>
      </c>
      <c r="E127" s="7">
        <f t="shared" ref="E127" si="51">E128+E129+E130+E131</f>
        <v>23995146.32</v>
      </c>
      <c r="F127" s="150">
        <f>E127/D127*100</f>
        <v>97.131671544772715</v>
      </c>
      <c r="G127" s="136" t="s">
        <v>114</v>
      </c>
      <c r="H127" s="136" t="s">
        <v>115</v>
      </c>
      <c r="I127" s="129" t="s">
        <v>62</v>
      </c>
      <c r="J127" s="117" t="s">
        <v>110</v>
      </c>
      <c r="K127" s="130"/>
    </row>
    <row r="128" spans="1:11" ht="12" customHeight="1">
      <c r="A128" s="129"/>
      <c r="B128" s="136"/>
      <c r="C128" s="92" t="s">
        <v>17</v>
      </c>
      <c r="D128" s="2">
        <v>17710020.82</v>
      </c>
      <c r="E128" s="2">
        <v>17710020.82</v>
      </c>
      <c r="F128" s="2">
        <f t="shared" ref="F128:F131" si="52">E128/D128*100</f>
        <v>100</v>
      </c>
      <c r="G128" s="136"/>
      <c r="H128" s="136"/>
      <c r="I128" s="129"/>
      <c r="J128" s="141"/>
      <c r="K128" s="130"/>
    </row>
    <row r="129" spans="1:11" ht="12" customHeight="1">
      <c r="A129" s="129"/>
      <c r="B129" s="136"/>
      <c r="C129" s="92" t="s">
        <v>19</v>
      </c>
      <c r="D129" s="2">
        <v>354505</v>
      </c>
      <c r="E129" s="2">
        <v>311398.7</v>
      </c>
      <c r="F129" s="2">
        <f t="shared" si="52"/>
        <v>87.840425381870503</v>
      </c>
      <c r="G129" s="136"/>
      <c r="H129" s="136"/>
      <c r="I129" s="129"/>
      <c r="J129" s="141"/>
      <c r="K129" s="130"/>
    </row>
    <row r="130" spans="1:11" ht="12" customHeight="1">
      <c r="A130" s="129"/>
      <c r="B130" s="136"/>
      <c r="C130" s="92" t="s">
        <v>21</v>
      </c>
      <c r="D130" s="2"/>
      <c r="E130" s="2"/>
      <c r="F130" s="2">
        <v>0</v>
      </c>
      <c r="G130" s="136"/>
      <c r="H130" s="136"/>
      <c r="I130" s="129"/>
      <c r="J130" s="141"/>
      <c r="K130" s="130"/>
    </row>
    <row r="131" spans="1:11" ht="12" customHeight="1">
      <c r="A131" s="129"/>
      <c r="B131" s="136"/>
      <c r="C131" s="92" t="s">
        <v>23</v>
      </c>
      <c r="D131" s="2">
        <v>6639204.6299999999</v>
      </c>
      <c r="E131" s="2">
        <f>1061677.37+1777659.99+3765432.2-E136</f>
        <v>5973726.8000000007</v>
      </c>
      <c r="F131" s="2">
        <f t="shared" si="52"/>
        <v>89.976542867906758</v>
      </c>
      <c r="G131" s="136"/>
      <c r="H131" s="136"/>
      <c r="I131" s="129"/>
      <c r="J131" s="141"/>
      <c r="K131" s="130"/>
    </row>
    <row r="132" spans="1:11" ht="24.75" customHeight="1">
      <c r="A132" s="129" t="s">
        <v>71</v>
      </c>
      <c r="B132" s="151" t="s">
        <v>72</v>
      </c>
      <c r="C132" s="92" t="s">
        <v>15</v>
      </c>
      <c r="D132" s="7">
        <f>D133+D134+D135+D136</f>
        <v>113001350.42</v>
      </c>
      <c r="E132" s="7">
        <f t="shared" ref="E132" si="53">E133+E134+E135+E136</f>
        <v>113001350.42</v>
      </c>
      <c r="F132" s="150">
        <f>E132/D132*100</f>
        <v>100</v>
      </c>
      <c r="G132" s="136" t="s">
        <v>116</v>
      </c>
      <c r="H132" s="136" t="s">
        <v>115</v>
      </c>
      <c r="I132" s="129" t="s">
        <v>62</v>
      </c>
      <c r="J132" s="141"/>
      <c r="K132" s="130"/>
    </row>
    <row r="133" spans="1:11" ht="24.75" customHeight="1">
      <c r="A133" s="129"/>
      <c r="B133" s="151"/>
      <c r="C133" s="92" t="s">
        <v>17</v>
      </c>
      <c r="D133" s="2">
        <v>77406526.090000004</v>
      </c>
      <c r="E133" s="2">
        <f>2901576.68+74571624.88-E138</f>
        <v>77406526.090000004</v>
      </c>
      <c r="F133" s="2">
        <f t="shared" ref="F133:F136" si="54">E133/D133*100</f>
        <v>100</v>
      </c>
      <c r="G133" s="136"/>
      <c r="H133" s="136"/>
      <c r="I133" s="129"/>
      <c r="J133" s="141"/>
      <c r="K133" s="130"/>
    </row>
    <row r="134" spans="1:11" ht="12.75" customHeight="1">
      <c r="A134" s="129"/>
      <c r="B134" s="151"/>
      <c r="C134" s="92" t="s">
        <v>19</v>
      </c>
      <c r="D134" s="2">
        <v>34963781.57</v>
      </c>
      <c r="E134" s="2">
        <f>35786112.47-E139</f>
        <v>34963781.57</v>
      </c>
      <c r="F134" s="2">
        <f t="shared" si="54"/>
        <v>100</v>
      </c>
      <c r="G134" s="136"/>
      <c r="H134" s="136"/>
      <c r="I134" s="129"/>
      <c r="J134" s="141"/>
      <c r="K134" s="130"/>
    </row>
    <row r="135" spans="1:11" ht="12" customHeight="1">
      <c r="A135" s="129"/>
      <c r="B135" s="151"/>
      <c r="C135" s="92" t="s">
        <v>21</v>
      </c>
      <c r="D135" s="2">
        <v>0</v>
      </c>
      <c r="E135" s="2">
        <v>0</v>
      </c>
      <c r="F135" s="2">
        <v>0</v>
      </c>
      <c r="G135" s="136"/>
      <c r="H135" s="136"/>
      <c r="I135" s="129"/>
      <c r="J135" s="141"/>
      <c r="K135" s="130"/>
    </row>
    <row r="136" spans="1:11" ht="12" customHeight="1">
      <c r="A136" s="129"/>
      <c r="B136" s="151"/>
      <c r="C136" s="92" t="s">
        <v>23</v>
      </c>
      <c r="D136" s="2">
        <v>631042.76</v>
      </c>
      <c r="E136" s="2">
        <v>631042.76</v>
      </c>
      <c r="F136" s="2">
        <f t="shared" si="54"/>
        <v>100</v>
      </c>
      <c r="G136" s="136"/>
      <c r="H136" s="136"/>
      <c r="I136" s="129"/>
      <c r="J136" s="118"/>
      <c r="K136" s="130"/>
    </row>
    <row r="137" spans="1:11" ht="30.75" customHeight="1">
      <c r="A137" s="129" t="s">
        <v>73</v>
      </c>
      <c r="B137" s="151" t="s">
        <v>74</v>
      </c>
      <c r="C137" s="92" t="s">
        <v>15</v>
      </c>
      <c r="D137" s="7">
        <f>D138+D139+D140+D141</f>
        <v>889006.37</v>
      </c>
      <c r="E137" s="7">
        <f t="shared" ref="E137" si="55">E138+E139+E140+E141</f>
        <v>889006.37</v>
      </c>
      <c r="F137" s="150">
        <f>E137/D137*100</f>
        <v>100</v>
      </c>
      <c r="G137" s="136" t="s">
        <v>117</v>
      </c>
      <c r="H137" s="136" t="s">
        <v>115</v>
      </c>
      <c r="I137" s="129" t="s">
        <v>62</v>
      </c>
      <c r="J137" s="141" t="s">
        <v>111</v>
      </c>
      <c r="K137" s="130"/>
    </row>
    <row r="138" spans="1:11" ht="24.75" customHeight="1">
      <c r="A138" s="129"/>
      <c r="B138" s="151"/>
      <c r="C138" s="92" t="s">
        <v>17</v>
      </c>
      <c r="D138" s="3">
        <v>66675.47</v>
      </c>
      <c r="E138" s="3">
        <v>66675.47</v>
      </c>
      <c r="F138" s="2">
        <f t="shared" ref="F138:F139" si="56">E138/D138*100</f>
        <v>100</v>
      </c>
      <c r="G138" s="136"/>
      <c r="H138" s="136"/>
      <c r="I138" s="129"/>
      <c r="J138" s="141"/>
      <c r="K138" s="130"/>
    </row>
    <row r="139" spans="1:11" ht="29.25" customHeight="1">
      <c r="A139" s="129"/>
      <c r="B139" s="151"/>
      <c r="C139" s="92" t="s">
        <v>19</v>
      </c>
      <c r="D139" s="3">
        <v>822330.9</v>
      </c>
      <c r="E139" s="3">
        <v>822330.9</v>
      </c>
      <c r="F139" s="2">
        <f t="shared" si="56"/>
        <v>100</v>
      </c>
      <c r="G139" s="136"/>
      <c r="H139" s="136"/>
      <c r="I139" s="129"/>
      <c r="J139" s="141"/>
      <c r="K139" s="130"/>
    </row>
    <row r="140" spans="1:11" ht="26.25" customHeight="1">
      <c r="A140" s="129"/>
      <c r="B140" s="151"/>
      <c r="C140" s="92" t="s">
        <v>21</v>
      </c>
      <c r="D140" s="2">
        <v>0</v>
      </c>
      <c r="E140" s="2">
        <v>0</v>
      </c>
      <c r="F140" s="2">
        <v>0</v>
      </c>
      <c r="G140" s="136"/>
      <c r="H140" s="136"/>
      <c r="I140" s="129"/>
      <c r="J140" s="141"/>
      <c r="K140" s="130"/>
    </row>
    <row r="141" spans="1:11" ht="55.5" customHeight="1">
      <c r="A141" s="129"/>
      <c r="B141" s="151"/>
      <c r="C141" s="92" t="s">
        <v>23</v>
      </c>
      <c r="D141" s="2">
        <v>0</v>
      </c>
      <c r="E141" s="2">
        <v>0</v>
      </c>
      <c r="F141" s="2">
        <v>0</v>
      </c>
      <c r="G141" s="136"/>
      <c r="H141" s="136"/>
      <c r="I141" s="129"/>
      <c r="J141" s="118"/>
      <c r="K141" s="130"/>
    </row>
    <row r="142" spans="1:11" ht="12" customHeight="1">
      <c r="A142" s="129" t="s">
        <v>75</v>
      </c>
      <c r="B142" s="136" t="s">
        <v>76</v>
      </c>
      <c r="C142" s="92" t="s">
        <v>15</v>
      </c>
      <c r="D142" s="7">
        <f>D143+D144+D145+D146</f>
        <v>70942027.950000003</v>
      </c>
      <c r="E142" s="7">
        <f t="shared" ref="E142" si="57">E143+E144+E145+E146</f>
        <v>70917288.799999997</v>
      </c>
      <c r="F142" s="150">
        <f>E142/D142*100</f>
        <v>99.96512765321927</v>
      </c>
      <c r="G142" s="132"/>
      <c r="H142" s="133" t="s">
        <v>26</v>
      </c>
      <c r="I142" s="92">
        <v>3</v>
      </c>
      <c r="J142" s="130"/>
      <c r="K142" s="130"/>
    </row>
    <row r="143" spans="1:11" ht="12" customHeight="1">
      <c r="A143" s="129"/>
      <c r="B143" s="136"/>
      <c r="C143" s="92" t="s">
        <v>17</v>
      </c>
      <c r="D143" s="2">
        <f>D148+D153+D158</f>
        <v>51389673.930000007</v>
      </c>
      <c r="E143" s="2">
        <f t="shared" ref="E143" si="58">E148+E153+E158</f>
        <v>51389673.930000007</v>
      </c>
      <c r="F143" s="2">
        <f t="shared" ref="F143:F146" si="59">E143/D143*100</f>
        <v>100</v>
      </c>
      <c r="G143" s="132"/>
      <c r="H143" s="133" t="s">
        <v>18</v>
      </c>
      <c r="I143" s="92">
        <v>3</v>
      </c>
      <c r="J143" s="130"/>
      <c r="K143" s="130"/>
    </row>
    <row r="144" spans="1:11" ht="12" customHeight="1">
      <c r="A144" s="129"/>
      <c r="B144" s="136"/>
      <c r="C144" s="92" t="s">
        <v>19</v>
      </c>
      <c r="D144" s="2">
        <f t="shared" ref="D144:E146" si="60">D149+D154+D159</f>
        <v>18882410.560000002</v>
      </c>
      <c r="E144" s="2">
        <f t="shared" si="60"/>
        <v>18857671.41</v>
      </c>
      <c r="F144" s="2">
        <f t="shared" si="59"/>
        <v>99.868983094497437</v>
      </c>
      <c r="G144" s="132"/>
      <c r="H144" s="133" t="s">
        <v>20</v>
      </c>
      <c r="I144" s="92">
        <v>0</v>
      </c>
      <c r="J144" s="130"/>
      <c r="K144" s="130"/>
    </row>
    <row r="145" spans="1:11" ht="12" customHeight="1">
      <c r="A145" s="129"/>
      <c r="B145" s="136"/>
      <c r="C145" s="92" t="s">
        <v>21</v>
      </c>
      <c r="D145" s="2">
        <f t="shared" si="60"/>
        <v>0</v>
      </c>
      <c r="E145" s="2">
        <f t="shared" si="60"/>
        <v>0</v>
      </c>
      <c r="F145" s="2">
        <v>0</v>
      </c>
      <c r="G145" s="132"/>
      <c r="H145" s="133" t="s">
        <v>22</v>
      </c>
      <c r="I145" s="92">
        <v>0</v>
      </c>
      <c r="J145" s="130"/>
      <c r="K145" s="130"/>
    </row>
    <row r="146" spans="1:11" ht="12" customHeight="1">
      <c r="A146" s="129"/>
      <c r="B146" s="136"/>
      <c r="C146" s="92" t="s">
        <v>23</v>
      </c>
      <c r="D146" s="2">
        <f t="shared" si="60"/>
        <v>669943.46</v>
      </c>
      <c r="E146" s="2">
        <f t="shared" si="60"/>
        <v>669943.46</v>
      </c>
      <c r="F146" s="2">
        <f t="shared" si="59"/>
        <v>100</v>
      </c>
      <c r="G146" s="132"/>
      <c r="H146" s="133" t="s">
        <v>24</v>
      </c>
      <c r="I146" s="134">
        <f>F142</f>
        <v>99.96512765321927</v>
      </c>
      <c r="J146" s="130"/>
      <c r="K146" s="130"/>
    </row>
    <row r="147" spans="1:11" ht="12" customHeight="1">
      <c r="A147" s="129" t="s">
        <v>77</v>
      </c>
      <c r="B147" s="136" t="s">
        <v>78</v>
      </c>
      <c r="C147" s="92" t="s">
        <v>15</v>
      </c>
      <c r="D147" s="7">
        <f>D148+D149+D150+D151</f>
        <v>9783989.1900000013</v>
      </c>
      <c r="E147" s="7">
        <f t="shared" ref="E147" si="61">E148+E149+E150+E151</f>
        <v>9759250.0399999991</v>
      </c>
      <c r="F147" s="150">
        <f>E147/D147*100</f>
        <v>99.747146593075882</v>
      </c>
      <c r="G147" s="151" t="s">
        <v>118</v>
      </c>
      <c r="H147" s="136" t="s">
        <v>121</v>
      </c>
      <c r="I147" s="129" t="s">
        <v>62</v>
      </c>
      <c r="J147" s="117" t="s">
        <v>112</v>
      </c>
      <c r="K147" s="130"/>
    </row>
    <row r="148" spans="1:11" ht="12" customHeight="1">
      <c r="A148" s="129"/>
      <c r="B148" s="136"/>
      <c r="C148" s="92" t="s">
        <v>17</v>
      </c>
      <c r="D148" s="4">
        <v>8993050.7300000004</v>
      </c>
      <c r="E148" s="2">
        <f>8181319.37+789831.36+21900</f>
        <v>8993050.7300000004</v>
      </c>
      <c r="F148" s="2">
        <f t="shared" ref="F148:F151" si="62">E148/D148*100</f>
        <v>100</v>
      </c>
      <c r="G148" s="151"/>
      <c r="H148" s="136"/>
      <c r="I148" s="129"/>
      <c r="J148" s="141"/>
      <c r="K148" s="130"/>
    </row>
    <row r="149" spans="1:11" ht="12" customHeight="1">
      <c r="A149" s="129"/>
      <c r="B149" s="136"/>
      <c r="C149" s="92" t="s">
        <v>19</v>
      </c>
      <c r="D149" s="2">
        <v>120995</v>
      </c>
      <c r="E149" s="2">
        <v>96255.85</v>
      </c>
      <c r="F149" s="2">
        <f t="shared" si="62"/>
        <v>79.553576594074144</v>
      </c>
      <c r="G149" s="151"/>
      <c r="H149" s="136"/>
      <c r="I149" s="129"/>
      <c r="J149" s="141"/>
      <c r="K149" s="130"/>
    </row>
    <row r="150" spans="1:11" ht="41.25" customHeight="1">
      <c r="A150" s="129"/>
      <c r="B150" s="136"/>
      <c r="C150" s="92" t="s">
        <v>21</v>
      </c>
      <c r="D150" s="2">
        <v>0</v>
      </c>
      <c r="E150" s="2">
        <f t="shared" ref="E150" si="63">E155+E160</f>
        <v>0</v>
      </c>
      <c r="F150" s="2">
        <v>0</v>
      </c>
      <c r="G150" s="151"/>
      <c r="H150" s="136"/>
      <c r="I150" s="129"/>
      <c r="J150" s="141"/>
      <c r="K150" s="130"/>
    </row>
    <row r="151" spans="1:11" ht="52.5" customHeight="1">
      <c r="A151" s="129"/>
      <c r="B151" s="136"/>
      <c r="C151" s="92" t="s">
        <v>23</v>
      </c>
      <c r="D151" s="2">
        <v>669943.46</v>
      </c>
      <c r="E151" s="2">
        <v>669943.46</v>
      </c>
      <c r="F151" s="2">
        <f t="shared" si="62"/>
        <v>100</v>
      </c>
      <c r="G151" s="151"/>
      <c r="H151" s="136"/>
      <c r="I151" s="129"/>
      <c r="J151" s="141"/>
      <c r="K151" s="130"/>
    </row>
    <row r="152" spans="1:11" ht="12" customHeight="1">
      <c r="A152" s="129" t="s">
        <v>79</v>
      </c>
      <c r="B152" s="136" t="s">
        <v>72</v>
      </c>
      <c r="C152" s="92" t="s">
        <v>15</v>
      </c>
      <c r="D152" s="7">
        <f>D153+D154+D155+D156</f>
        <v>60952797.350000009</v>
      </c>
      <c r="E152" s="7">
        <f t="shared" ref="E152" si="64">E153+E154+E155+E156</f>
        <v>60952797.350000001</v>
      </c>
      <c r="F152" s="150">
        <f>E152/D152*100</f>
        <v>99.999999999999986</v>
      </c>
      <c r="G152" s="136" t="s">
        <v>116</v>
      </c>
      <c r="H152" s="136" t="s">
        <v>121</v>
      </c>
      <c r="I152" s="129" t="s">
        <v>62</v>
      </c>
      <c r="J152" s="141"/>
      <c r="K152" s="130"/>
    </row>
    <row r="153" spans="1:11" ht="16.5" customHeight="1">
      <c r="A153" s="129"/>
      <c r="B153" s="136"/>
      <c r="C153" s="92" t="s">
        <v>17</v>
      </c>
      <c r="D153" s="2">
        <v>42381230.090000004</v>
      </c>
      <c r="E153" s="2">
        <f>1521195.86+40875427.34-E158</f>
        <v>42381230.090000004</v>
      </c>
      <c r="F153" s="2">
        <f t="shared" ref="F153:F154" si="65">E153/D153*100</f>
        <v>100</v>
      </c>
      <c r="G153" s="136"/>
      <c r="H153" s="136"/>
      <c r="I153" s="129"/>
      <c r="J153" s="141"/>
      <c r="K153" s="130"/>
    </row>
    <row r="154" spans="1:11" ht="19.5" customHeight="1">
      <c r="A154" s="129"/>
      <c r="B154" s="136"/>
      <c r="C154" s="92" t="s">
        <v>19</v>
      </c>
      <c r="D154" s="2">
        <v>18571567.260000002</v>
      </c>
      <c r="E154" s="2">
        <f>18761415.56-E159</f>
        <v>18571567.259999998</v>
      </c>
      <c r="F154" s="2">
        <f t="shared" si="65"/>
        <v>99.999999999999972</v>
      </c>
      <c r="G154" s="136"/>
      <c r="H154" s="136"/>
      <c r="I154" s="129"/>
      <c r="J154" s="141"/>
      <c r="K154" s="130"/>
    </row>
    <row r="155" spans="1:11" ht="12" customHeight="1">
      <c r="A155" s="129"/>
      <c r="B155" s="136"/>
      <c r="C155" s="92" t="s">
        <v>21</v>
      </c>
      <c r="D155" s="2">
        <v>0</v>
      </c>
      <c r="E155" s="2">
        <f t="shared" ref="E155" si="66">E160+E165</f>
        <v>0</v>
      </c>
      <c r="F155" s="2">
        <v>0</v>
      </c>
      <c r="G155" s="136"/>
      <c r="H155" s="136"/>
      <c r="I155" s="129"/>
      <c r="J155" s="141"/>
      <c r="K155" s="130"/>
    </row>
    <row r="156" spans="1:11" ht="21" customHeight="1">
      <c r="A156" s="129"/>
      <c r="B156" s="136"/>
      <c r="C156" s="92" t="s">
        <v>23</v>
      </c>
      <c r="D156" s="2">
        <v>0</v>
      </c>
      <c r="E156" s="2">
        <v>0</v>
      </c>
      <c r="F156" s="2">
        <v>0</v>
      </c>
      <c r="G156" s="136"/>
      <c r="H156" s="136"/>
      <c r="I156" s="129"/>
      <c r="J156" s="141"/>
      <c r="K156" s="130"/>
    </row>
    <row r="157" spans="1:11" ht="24.75" customHeight="1">
      <c r="A157" s="129" t="s">
        <v>80</v>
      </c>
      <c r="B157" s="151" t="s">
        <v>81</v>
      </c>
      <c r="C157" s="92" t="s">
        <v>15</v>
      </c>
      <c r="D157" s="7">
        <f>D158+D159+D160+D161</f>
        <v>205241.40999999997</v>
      </c>
      <c r="E157" s="7">
        <f t="shared" ref="E157" si="67">E158+E159+E160+E161</f>
        <v>205241.40999999997</v>
      </c>
      <c r="F157" s="150">
        <f>E157/D157*100</f>
        <v>100</v>
      </c>
      <c r="G157" s="136" t="s">
        <v>117</v>
      </c>
      <c r="H157" s="136" t="s">
        <v>121</v>
      </c>
      <c r="I157" s="129" t="s">
        <v>62</v>
      </c>
      <c r="J157" s="141"/>
      <c r="K157" s="130"/>
    </row>
    <row r="158" spans="1:11" ht="24.75" customHeight="1">
      <c r="A158" s="129"/>
      <c r="B158" s="151"/>
      <c r="C158" s="92" t="s">
        <v>17</v>
      </c>
      <c r="D158" s="2">
        <v>15393.11</v>
      </c>
      <c r="E158" s="2">
        <v>15393.11</v>
      </c>
      <c r="F158" s="2">
        <f t="shared" ref="F158:F159" si="68">E158/D158*100</f>
        <v>100</v>
      </c>
      <c r="G158" s="136"/>
      <c r="H158" s="136"/>
      <c r="I158" s="129"/>
      <c r="J158" s="141"/>
      <c r="K158" s="130"/>
    </row>
    <row r="159" spans="1:11" ht="24" customHeight="1">
      <c r="A159" s="129"/>
      <c r="B159" s="151"/>
      <c r="C159" s="92" t="s">
        <v>19</v>
      </c>
      <c r="D159" s="2">
        <v>189848.3</v>
      </c>
      <c r="E159" s="2">
        <v>189848.3</v>
      </c>
      <c r="F159" s="2">
        <f t="shared" si="68"/>
        <v>100</v>
      </c>
      <c r="G159" s="136"/>
      <c r="H159" s="136"/>
      <c r="I159" s="129"/>
      <c r="J159" s="141"/>
      <c r="K159" s="130"/>
    </row>
    <row r="160" spans="1:11" ht="12" customHeight="1">
      <c r="A160" s="129"/>
      <c r="B160" s="151"/>
      <c r="C160" s="92" t="s">
        <v>21</v>
      </c>
      <c r="D160" s="2">
        <f t="shared" ref="D160:E160" si="69">D165+D170</f>
        <v>0</v>
      </c>
      <c r="E160" s="2">
        <f t="shared" si="69"/>
        <v>0</v>
      </c>
      <c r="F160" s="2">
        <v>0</v>
      </c>
      <c r="G160" s="136"/>
      <c r="H160" s="136"/>
      <c r="I160" s="129"/>
      <c r="J160" s="141"/>
      <c r="K160" s="130"/>
    </row>
    <row r="161" spans="1:11" ht="12" customHeight="1">
      <c r="A161" s="129"/>
      <c r="B161" s="151"/>
      <c r="C161" s="92" t="s">
        <v>23</v>
      </c>
      <c r="D161" s="2">
        <v>0</v>
      </c>
      <c r="E161" s="2">
        <v>0</v>
      </c>
      <c r="F161" s="2">
        <v>0</v>
      </c>
      <c r="G161" s="136"/>
      <c r="H161" s="136"/>
      <c r="I161" s="129"/>
      <c r="J161" s="118"/>
      <c r="K161" s="130"/>
    </row>
    <row r="162" spans="1:11" ht="12" customHeight="1">
      <c r="A162" s="129" t="s">
        <v>82</v>
      </c>
      <c r="B162" s="136" t="s">
        <v>83</v>
      </c>
      <c r="C162" s="92" t="s">
        <v>15</v>
      </c>
      <c r="D162" s="7">
        <f>D163+D164+D165+D166</f>
        <v>23048937.34</v>
      </c>
      <c r="E162" s="7">
        <f t="shared" ref="E162" si="70">E163+E164+E165+E166</f>
        <v>23045237.34</v>
      </c>
      <c r="F162" s="150">
        <f>E162/D162*100</f>
        <v>99.983947199190055</v>
      </c>
      <c r="G162" s="132"/>
      <c r="H162" s="133" t="s">
        <v>26</v>
      </c>
      <c r="I162" s="92">
        <v>2</v>
      </c>
      <c r="J162" s="130"/>
      <c r="K162" s="130"/>
    </row>
    <row r="163" spans="1:11" ht="12" customHeight="1">
      <c r="A163" s="129"/>
      <c r="B163" s="136"/>
      <c r="C163" s="92" t="s">
        <v>17</v>
      </c>
      <c r="D163" s="2">
        <f>D168+D173</f>
        <v>16239973.439999999</v>
      </c>
      <c r="E163" s="2">
        <f t="shared" ref="E163" si="71">E168+E173</f>
        <v>16239973.439999999</v>
      </c>
      <c r="F163" s="2">
        <f t="shared" ref="F163:F166" si="72">E163/D163*100</f>
        <v>100</v>
      </c>
      <c r="G163" s="132"/>
      <c r="H163" s="133" t="s">
        <v>18</v>
      </c>
      <c r="I163" s="92">
        <v>2</v>
      </c>
      <c r="J163" s="130"/>
      <c r="K163" s="130"/>
    </row>
    <row r="164" spans="1:11" ht="12" customHeight="1">
      <c r="A164" s="129"/>
      <c r="B164" s="136"/>
      <c r="C164" s="92" t="s">
        <v>19</v>
      </c>
      <c r="D164" s="2">
        <f t="shared" ref="D164:E166" si="73">D169+D174</f>
        <v>6185663.9000000004</v>
      </c>
      <c r="E164" s="2">
        <f t="shared" si="73"/>
        <v>6185663.9000000004</v>
      </c>
      <c r="F164" s="2">
        <f t="shared" si="72"/>
        <v>100</v>
      </c>
      <c r="G164" s="132"/>
      <c r="H164" s="133" t="s">
        <v>20</v>
      </c>
      <c r="I164" s="92">
        <v>0</v>
      </c>
      <c r="J164" s="130"/>
      <c r="K164" s="130"/>
    </row>
    <row r="165" spans="1:11" ht="12" customHeight="1">
      <c r="A165" s="129"/>
      <c r="B165" s="136"/>
      <c r="C165" s="92" t="s">
        <v>21</v>
      </c>
      <c r="D165" s="2">
        <f t="shared" si="73"/>
        <v>0</v>
      </c>
      <c r="E165" s="2">
        <f t="shared" si="73"/>
        <v>0</v>
      </c>
      <c r="F165" s="2">
        <v>0</v>
      </c>
      <c r="G165" s="132"/>
      <c r="H165" s="133" t="s">
        <v>22</v>
      </c>
      <c r="I165" s="92">
        <v>0</v>
      </c>
      <c r="J165" s="130"/>
      <c r="K165" s="130"/>
    </row>
    <row r="166" spans="1:11" ht="12" customHeight="1">
      <c r="A166" s="129"/>
      <c r="B166" s="136"/>
      <c r="C166" s="92" t="s">
        <v>23</v>
      </c>
      <c r="D166" s="2">
        <f t="shared" si="73"/>
        <v>623300</v>
      </c>
      <c r="E166" s="2">
        <f t="shared" si="73"/>
        <v>619600</v>
      </c>
      <c r="F166" s="2">
        <f t="shared" si="72"/>
        <v>99.406385368201512</v>
      </c>
      <c r="G166" s="132"/>
      <c r="H166" s="133" t="s">
        <v>24</v>
      </c>
      <c r="I166" s="134">
        <f>F162</f>
        <v>99.983947199190055</v>
      </c>
      <c r="J166" s="130"/>
      <c r="K166" s="130"/>
    </row>
    <row r="167" spans="1:11" ht="12" customHeight="1">
      <c r="A167" s="129" t="s">
        <v>84</v>
      </c>
      <c r="B167" s="136" t="s">
        <v>85</v>
      </c>
      <c r="C167" s="92" t="s">
        <v>15</v>
      </c>
      <c r="D167" s="7">
        <f>D168+D169+D170+D171</f>
        <v>3392773.53</v>
      </c>
      <c r="E167" s="7">
        <f t="shared" ref="E167" si="74">E168+E169+E170+E171</f>
        <v>3389073.53</v>
      </c>
      <c r="F167" s="150">
        <f>E167/D167*100</f>
        <v>99.890944680884729</v>
      </c>
      <c r="G167" s="136" t="s">
        <v>126</v>
      </c>
      <c r="H167" s="136" t="s">
        <v>115</v>
      </c>
      <c r="I167" s="129" t="s">
        <v>62</v>
      </c>
      <c r="J167" s="117" t="s">
        <v>113</v>
      </c>
      <c r="K167" s="130"/>
    </row>
    <row r="168" spans="1:11" ht="12" customHeight="1">
      <c r="A168" s="129"/>
      <c r="B168" s="136"/>
      <c r="C168" s="92" t="s">
        <v>17</v>
      </c>
      <c r="D168" s="2">
        <v>2769473.53</v>
      </c>
      <c r="E168" s="2">
        <f>2436424.55+318548.98+14500</f>
        <v>2769473.53</v>
      </c>
      <c r="F168" s="2">
        <f t="shared" ref="F168:F171" si="75">E168/D168*100</f>
        <v>100</v>
      </c>
      <c r="G168" s="136"/>
      <c r="H168" s="136"/>
      <c r="I168" s="129"/>
      <c r="J168" s="141"/>
      <c r="K168" s="130"/>
    </row>
    <row r="169" spans="1:11" ht="12" customHeight="1">
      <c r="A169" s="129"/>
      <c r="B169" s="136"/>
      <c r="C169" s="92" t="s">
        <v>19</v>
      </c>
      <c r="D169" s="2">
        <v>0</v>
      </c>
      <c r="E169" s="2">
        <v>0</v>
      </c>
      <c r="F169" s="2">
        <v>0</v>
      </c>
      <c r="G169" s="136"/>
      <c r="H169" s="136"/>
      <c r="I169" s="129"/>
      <c r="J169" s="141"/>
      <c r="K169" s="130"/>
    </row>
    <row r="170" spans="1:11" ht="12" customHeight="1">
      <c r="A170" s="129"/>
      <c r="B170" s="136"/>
      <c r="C170" s="92" t="s">
        <v>21</v>
      </c>
      <c r="D170" s="2">
        <v>0</v>
      </c>
      <c r="E170" s="2">
        <v>0</v>
      </c>
      <c r="F170" s="2">
        <v>0</v>
      </c>
      <c r="G170" s="136"/>
      <c r="H170" s="136"/>
      <c r="I170" s="129"/>
      <c r="J170" s="141"/>
      <c r="K170" s="130"/>
    </row>
    <row r="171" spans="1:11" ht="12" customHeight="1">
      <c r="A171" s="129"/>
      <c r="B171" s="136"/>
      <c r="C171" s="92" t="s">
        <v>23</v>
      </c>
      <c r="D171" s="2">
        <v>623300</v>
      </c>
      <c r="E171" s="2">
        <v>619600</v>
      </c>
      <c r="F171" s="2">
        <f t="shared" si="75"/>
        <v>99.406385368201512</v>
      </c>
      <c r="G171" s="136"/>
      <c r="H171" s="136"/>
      <c r="I171" s="129"/>
      <c r="J171" s="141"/>
      <c r="K171" s="130"/>
    </row>
    <row r="172" spans="1:11" ht="12" customHeight="1">
      <c r="A172" s="129" t="s">
        <v>86</v>
      </c>
      <c r="B172" s="151" t="s">
        <v>72</v>
      </c>
      <c r="C172" s="92" t="s">
        <v>15</v>
      </c>
      <c r="D172" s="7">
        <f>D173+D174+D175+D176</f>
        <v>19656163.810000002</v>
      </c>
      <c r="E172" s="7">
        <f t="shared" ref="E172" si="76">E173+E174+E175+E176</f>
        <v>19656163.810000002</v>
      </c>
      <c r="F172" s="150">
        <f>E172/D172*100</f>
        <v>100</v>
      </c>
      <c r="G172" s="136" t="s">
        <v>116</v>
      </c>
      <c r="H172" s="136" t="s">
        <v>115</v>
      </c>
      <c r="I172" s="129" t="s">
        <v>62</v>
      </c>
      <c r="J172" s="141"/>
      <c r="K172" s="130"/>
    </row>
    <row r="173" spans="1:11" ht="12" customHeight="1">
      <c r="A173" s="129"/>
      <c r="B173" s="151"/>
      <c r="C173" s="92" t="s">
        <v>17</v>
      </c>
      <c r="D173" s="4">
        <v>13470499.91</v>
      </c>
      <c r="E173" s="2">
        <f>501540.32+12968959.59</f>
        <v>13470499.91</v>
      </c>
      <c r="F173" s="2">
        <f t="shared" ref="F173:F174" si="77">E173/D173*100</f>
        <v>100</v>
      </c>
      <c r="G173" s="136"/>
      <c r="H173" s="136"/>
      <c r="I173" s="129"/>
      <c r="J173" s="141"/>
      <c r="K173" s="130"/>
    </row>
    <row r="174" spans="1:11" ht="18" customHeight="1">
      <c r="A174" s="129"/>
      <c r="B174" s="151"/>
      <c r="C174" s="92" t="s">
        <v>19</v>
      </c>
      <c r="D174" s="4">
        <v>6185663.9000000004</v>
      </c>
      <c r="E174" s="2">
        <v>6185663.9000000004</v>
      </c>
      <c r="F174" s="2">
        <f t="shared" si="77"/>
        <v>100</v>
      </c>
      <c r="G174" s="136"/>
      <c r="H174" s="136"/>
      <c r="I174" s="129"/>
      <c r="J174" s="141"/>
      <c r="K174" s="130"/>
    </row>
    <row r="175" spans="1:11" ht="12" customHeight="1">
      <c r="A175" s="129"/>
      <c r="B175" s="151"/>
      <c r="C175" s="92" t="s">
        <v>21</v>
      </c>
      <c r="D175" s="2">
        <v>0</v>
      </c>
      <c r="E175" s="2">
        <v>0</v>
      </c>
      <c r="F175" s="2">
        <v>0</v>
      </c>
      <c r="G175" s="136"/>
      <c r="H175" s="136"/>
      <c r="I175" s="129"/>
      <c r="J175" s="141"/>
      <c r="K175" s="130"/>
    </row>
    <row r="176" spans="1:11" ht="12" customHeight="1">
      <c r="A176" s="129"/>
      <c r="B176" s="151"/>
      <c r="C176" s="92" t="s">
        <v>23</v>
      </c>
      <c r="D176" s="2">
        <v>0</v>
      </c>
      <c r="E176" s="2">
        <v>0</v>
      </c>
      <c r="F176" s="2">
        <v>0</v>
      </c>
      <c r="G176" s="136"/>
      <c r="H176" s="136"/>
      <c r="I176" s="129"/>
      <c r="J176" s="118"/>
      <c r="K176" s="130"/>
    </row>
    <row r="177" spans="1:11" ht="12" customHeight="1">
      <c r="A177" s="129" t="s">
        <v>87</v>
      </c>
      <c r="B177" s="136" t="s">
        <v>88</v>
      </c>
      <c r="C177" s="92" t="s">
        <v>15</v>
      </c>
      <c r="D177" s="7">
        <f>D178+D179+D180+D181</f>
        <v>14781588.300000001</v>
      </c>
      <c r="E177" s="7">
        <f t="shared" ref="E177" si="78">E178+E179+E180+E181</f>
        <v>10997105.300000001</v>
      </c>
      <c r="F177" s="150">
        <f>E177/D177*100</f>
        <v>74.39731831795099</v>
      </c>
      <c r="G177" s="132"/>
      <c r="H177" s="133" t="s">
        <v>26</v>
      </c>
      <c r="I177" s="92">
        <v>2</v>
      </c>
      <c r="J177" s="130"/>
      <c r="K177" s="130"/>
    </row>
    <row r="178" spans="1:11" ht="12" customHeight="1">
      <c r="A178" s="129"/>
      <c r="B178" s="136"/>
      <c r="C178" s="92" t="s">
        <v>17</v>
      </c>
      <c r="D178" s="2">
        <f>D183+D188</f>
        <v>2253005.2999999998</v>
      </c>
      <c r="E178" s="2">
        <f>E183+E188</f>
        <v>2253005.2999999998</v>
      </c>
      <c r="F178" s="2">
        <f t="shared" ref="F178:F180" si="79">E178/D178*100</f>
        <v>100</v>
      </c>
      <c r="G178" s="132"/>
      <c r="H178" s="133" t="s">
        <v>18</v>
      </c>
      <c r="I178" s="92">
        <v>1</v>
      </c>
      <c r="J178" s="130"/>
      <c r="K178" s="130"/>
    </row>
    <row r="179" spans="1:11" ht="12" customHeight="1">
      <c r="A179" s="129"/>
      <c r="B179" s="136"/>
      <c r="C179" s="92" t="s">
        <v>19</v>
      </c>
      <c r="D179" s="2">
        <f t="shared" ref="D179:E181" si="80">D184+D189</f>
        <v>6320283</v>
      </c>
      <c r="E179" s="2">
        <f t="shared" si="80"/>
        <v>2535800</v>
      </c>
      <c r="F179" s="2">
        <f t="shared" si="79"/>
        <v>40.121621136268743</v>
      </c>
      <c r="G179" s="132"/>
      <c r="H179" s="133" t="s">
        <v>20</v>
      </c>
      <c r="I179" s="92">
        <v>1</v>
      </c>
      <c r="J179" s="130"/>
      <c r="K179" s="130"/>
    </row>
    <row r="180" spans="1:11" ht="12" customHeight="1">
      <c r="A180" s="129"/>
      <c r="B180" s="136"/>
      <c r="C180" s="92" t="s">
        <v>21</v>
      </c>
      <c r="D180" s="2">
        <f t="shared" si="80"/>
        <v>6208300</v>
      </c>
      <c r="E180" s="2">
        <f t="shared" si="80"/>
        <v>6208300</v>
      </c>
      <c r="F180" s="2">
        <f t="shared" si="79"/>
        <v>100</v>
      </c>
      <c r="G180" s="132"/>
      <c r="H180" s="133" t="s">
        <v>22</v>
      </c>
      <c r="I180" s="92">
        <v>1</v>
      </c>
      <c r="J180" s="130"/>
      <c r="K180" s="130"/>
    </row>
    <row r="181" spans="1:11" ht="12" customHeight="1">
      <c r="A181" s="129"/>
      <c r="B181" s="136"/>
      <c r="C181" s="92" t="s">
        <v>23</v>
      </c>
      <c r="D181" s="2">
        <f t="shared" si="80"/>
        <v>0</v>
      </c>
      <c r="E181" s="2">
        <f t="shared" si="80"/>
        <v>0</v>
      </c>
      <c r="F181" s="2">
        <v>0</v>
      </c>
      <c r="G181" s="132"/>
      <c r="H181" s="133" t="s">
        <v>24</v>
      </c>
      <c r="I181" s="134">
        <f>F177</f>
        <v>74.39731831795099</v>
      </c>
      <c r="J181" s="130"/>
      <c r="K181" s="130"/>
    </row>
    <row r="182" spans="1:11" ht="12" customHeight="1">
      <c r="A182" s="129" t="s">
        <v>89</v>
      </c>
      <c r="B182" s="136" t="s">
        <v>90</v>
      </c>
      <c r="C182" s="92" t="s">
        <v>15</v>
      </c>
      <c r="D182" s="7">
        <f>D183+D184+D185+D186</f>
        <v>6037488.2999999998</v>
      </c>
      <c r="E182" s="7">
        <f t="shared" ref="E182" si="81">E183+E184+E185+E186</f>
        <v>2253005.2999999998</v>
      </c>
      <c r="F182" s="150">
        <f>E182/D182*100</f>
        <v>37.31693028705331</v>
      </c>
      <c r="G182" s="136" t="s">
        <v>119</v>
      </c>
      <c r="H182" s="136" t="s">
        <v>229</v>
      </c>
      <c r="I182" s="129" t="s">
        <v>42</v>
      </c>
      <c r="J182" s="130" t="s">
        <v>140</v>
      </c>
      <c r="K182" s="117" t="s">
        <v>230</v>
      </c>
    </row>
    <row r="183" spans="1:11" ht="12" customHeight="1">
      <c r="A183" s="129"/>
      <c r="B183" s="136"/>
      <c r="C183" s="92" t="s">
        <v>17</v>
      </c>
      <c r="D183" s="5">
        <v>2253005.2999999998</v>
      </c>
      <c r="E183" s="2">
        <f>584822+1361333.33+306849.97</f>
        <v>2253005.2999999998</v>
      </c>
      <c r="F183" s="2">
        <f t="shared" ref="F183" si="82">E183/D183*100</f>
        <v>100</v>
      </c>
      <c r="G183" s="136"/>
      <c r="H183" s="136"/>
      <c r="I183" s="129"/>
      <c r="J183" s="130"/>
      <c r="K183" s="141"/>
    </row>
    <row r="184" spans="1:11" ht="12" customHeight="1">
      <c r="A184" s="129"/>
      <c r="B184" s="136"/>
      <c r="C184" s="92" t="s">
        <v>19</v>
      </c>
      <c r="D184" s="2">
        <v>3784483</v>
      </c>
      <c r="E184" s="2">
        <v>0</v>
      </c>
      <c r="F184" s="2">
        <v>0</v>
      </c>
      <c r="G184" s="136"/>
      <c r="H184" s="136"/>
      <c r="I184" s="129"/>
      <c r="J184" s="130"/>
      <c r="K184" s="141"/>
    </row>
    <row r="185" spans="1:11" ht="12" customHeight="1">
      <c r="A185" s="129"/>
      <c r="B185" s="136"/>
      <c r="C185" s="92" t="s">
        <v>21</v>
      </c>
      <c r="D185" s="2">
        <v>0</v>
      </c>
      <c r="E185" s="2">
        <v>0</v>
      </c>
      <c r="F185" s="2">
        <v>0</v>
      </c>
      <c r="G185" s="136"/>
      <c r="H185" s="136"/>
      <c r="I185" s="129"/>
      <c r="J185" s="130"/>
      <c r="K185" s="141"/>
    </row>
    <row r="186" spans="1:11" ht="12" customHeight="1">
      <c r="A186" s="129"/>
      <c r="B186" s="136"/>
      <c r="C186" s="92" t="s">
        <v>23</v>
      </c>
      <c r="D186" s="2">
        <v>0</v>
      </c>
      <c r="E186" s="2">
        <v>0</v>
      </c>
      <c r="F186" s="2">
        <v>0</v>
      </c>
      <c r="G186" s="136"/>
      <c r="H186" s="136"/>
      <c r="I186" s="129"/>
      <c r="J186" s="130"/>
      <c r="K186" s="118"/>
    </row>
    <row r="187" spans="1:11" ht="12" customHeight="1">
      <c r="A187" s="129" t="s">
        <v>91</v>
      </c>
      <c r="B187" s="136" t="s">
        <v>44</v>
      </c>
      <c r="C187" s="92" t="s">
        <v>15</v>
      </c>
      <c r="D187" s="7">
        <f>D188+D189+D190+D191</f>
        <v>8744100</v>
      </c>
      <c r="E187" s="7">
        <f t="shared" ref="E187" si="83">E188+E189+E190+E191</f>
        <v>8744100</v>
      </c>
      <c r="F187" s="150">
        <f>E187/D187*100</f>
        <v>100</v>
      </c>
      <c r="G187" s="136" t="s">
        <v>120</v>
      </c>
      <c r="H187" s="136"/>
      <c r="I187" s="129" t="s">
        <v>62</v>
      </c>
      <c r="J187" s="130" t="s">
        <v>111</v>
      </c>
      <c r="K187" s="130"/>
    </row>
    <row r="188" spans="1:11" ht="12" customHeight="1">
      <c r="A188" s="129"/>
      <c r="B188" s="136"/>
      <c r="C188" s="92" t="s">
        <v>17</v>
      </c>
      <c r="D188" s="5">
        <v>0</v>
      </c>
      <c r="E188" s="2">
        <v>0</v>
      </c>
      <c r="F188" s="2">
        <v>0</v>
      </c>
      <c r="G188" s="136"/>
      <c r="H188" s="136"/>
      <c r="I188" s="129"/>
      <c r="J188" s="130"/>
      <c r="K188" s="130"/>
    </row>
    <row r="189" spans="1:11" ht="12" customHeight="1">
      <c r="A189" s="129"/>
      <c r="B189" s="136"/>
      <c r="C189" s="92" t="s">
        <v>19</v>
      </c>
      <c r="D189" s="2">
        <f>2535789+11</f>
        <v>2535800</v>
      </c>
      <c r="E189" s="2">
        <v>2535800</v>
      </c>
      <c r="F189" s="2">
        <f t="shared" ref="F189:F190" si="84">E189/D189*100</f>
        <v>100</v>
      </c>
      <c r="G189" s="136"/>
      <c r="H189" s="136"/>
      <c r="I189" s="129"/>
      <c r="J189" s="130"/>
      <c r="K189" s="130"/>
    </row>
    <row r="190" spans="1:11" ht="12" customHeight="1">
      <c r="A190" s="129"/>
      <c r="B190" s="136"/>
      <c r="C190" s="92" t="s">
        <v>21</v>
      </c>
      <c r="D190" s="2">
        <v>6208300</v>
      </c>
      <c r="E190" s="2">
        <v>6208300</v>
      </c>
      <c r="F190" s="2">
        <f t="shared" si="84"/>
        <v>100</v>
      </c>
      <c r="G190" s="136"/>
      <c r="H190" s="136"/>
      <c r="I190" s="129"/>
      <c r="J190" s="130"/>
      <c r="K190" s="130"/>
    </row>
    <row r="191" spans="1:11" ht="12" customHeight="1">
      <c r="A191" s="129"/>
      <c r="B191" s="136"/>
      <c r="C191" s="92" t="s">
        <v>23</v>
      </c>
      <c r="D191" s="2">
        <v>0</v>
      </c>
      <c r="E191" s="2">
        <v>0</v>
      </c>
      <c r="F191" s="2">
        <v>0</v>
      </c>
      <c r="G191" s="136"/>
      <c r="H191" s="136"/>
      <c r="I191" s="129"/>
      <c r="J191" s="130"/>
      <c r="K191" s="130"/>
    </row>
    <row r="192" spans="1:11" ht="12" customHeight="1">
      <c r="A192" s="129" t="s">
        <v>92</v>
      </c>
      <c r="B192" s="136" t="s">
        <v>93</v>
      </c>
      <c r="C192" s="92" t="s">
        <v>15</v>
      </c>
      <c r="D192" s="7">
        <f>D193+D194+D195+D196</f>
        <v>368297</v>
      </c>
      <c r="E192" s="7">
        <f t="shared" ref="E192" si="85">E193+E194+E195+E196</f>
        <v>368297</v>
      </c>
      <c r="F192" s="150">
        <f>E192/D192*100</f>
        <v>100</v>
      </c>
      <c r="G192" s="132"/>
      <c r="H192" s="133" t="s">
        <v>26</v>
      </c>
      <c r="I192" s="92">
        <v>2</v>
      </c>
      <c r="J192" s="130"/>
      <c r="K192" s="130"/>
    </row>
    <row r="193" spans="1:11" ht="12" customHeight="1">
      <c r="A193" s="129"/>
      <c r="B193" s="136"/>
      <c r="C193" s="92" t="s">
        <v>17</v>
      </c>
      <c r="D193" s="2">
        <f>D198+D203</f>
        <v>257947.28</v>
      </c>
      <c r="E193" s="2">
        <f t="shared" ref="E193" si="86">E198+E203</f>
        <v>257947.28</v>
      </c>
      <c r="F193" s="2">
        <f t="shared" ref="F193:F194" si="87">E193/D193*100</f>
        <v>100</v>
      </c>
      <c r="G193" s="132"/>
      <c r="H193" s="133" t="s">
        <v>18</v>
      </c>
      <c r="I193" s="92">
        <v>2</v>
      </c>
      <c r="J193" s="130"/>
      <c r="K193" s="130"/>
    </row>
    <row r="194" spans="1:11" ht="12" customHeight="1">
      <c r="A194" s="129"/>
      <c r="B194" s="136"/>
      <c r="C194" s="92" t="s">
        <v>19</v>
      </c>
      <c r="D194" s="2">
        <f t="shared" ref="D194:E196" si="88">D199+D204</f>
        <v>32001.919999999998</v>
      </c>
      <c r="E194" s="2">
        <f t="shared" si="88"/>
        <v>32001.919999999998</v>
      </c>
      <c r="F194" s="2">
        <f t="shared" si="87"/>
        <v>100</v>
      </c>
      <c r="G194" s="132"/>
      <c r="H194" s="133" t="s">
        <v>20</v>
      </c>
      <c r="I194" s="92">
        <v>0</v>
      </c>
      <c r="J194" s="130"/>
      <c r="K194" s="130"/>
    </row>
    <row r="195" spans="1:11" ht="12" customHeight="1">
      <c r="A195" s="129"/>
      <c r="B195" s="136"/>
      <c r="C195" s="92" t="s">
        <v>21</v>
      </c>
      <c r="D195" s="2">
        <f t="shared" si="88"/>
        <v>78347.8</v>
      </c>
      <c r="E195" s="2">
        <f t="shared" si="88"/>
        <v>78347.8</v>
      </c>
      <c r="F195" s="2">
        <v>0</v>
      </c>
      <c r="G195" s="132"/>
      <c r="H195" s="133" t="s">
        <v>22</v>
      </c>
      <c r="I195" s="92">
        <v>0</v>
      </c>
      <c r="J195" s="130"/>
      <c r="K195" s="130"/>
    </row>
    <row r="196" spans="1:11" ht="12" customHeight="1">
      <c r="A196" s="129"/>
      <c r="B196" s="136"/>
      <c r="C196" s="92" t="s">
        <v>23</v>
      </c>
      <c r="D196" s="2">
        <f t="shared" si="88"/>
        <v>0</v>
      </c>
      <c r="E196" s="2">
        <f t="shared" si="88"/>
        <v>0</v>
      </c>
      <c r="F196" s="2">
        <v>0</v>
      </c>
      <c r="G196" s="132"/>
      <c r="H196" s="133" t="s">
        <v>24</v>
      </c>
      <c r="I196" s="134">
        <f>F192</f>
        <v>100</v>
      </c>
      <c r="J196" s="130"/>
      <c r="K196" s="130"/>
    </row>
    <row r="197" spans="1:11" ht="12" customHeight="1">
      <c r="A197" s="129" t="s">
        <v>94</v>
      </c>
      <c r="B197" s="136" t="s">
        <v>95</v>
      </c>
      <c r="C197" s="92" t="s">
        <v>15</v>
      </c>
      <c r="D197" s="7">
        <f>D198+D199+D200+D201</f>
        <v>119297</v>
      </c>
      <c r="E197" s="7">
        <f t="shared" ref="E197" si="89">E198+E199+E200+E201</f>
        <v>119297</v>
      </c>
      <c r="F197" s="150">
        <f>E197/D197*100</f>
        <v>100</v>
      </c>
      <c r="G197" s="152"/>
      <c r="H197" s="136" t="s">
        <v>131</v>
      </c>
      <c r="I197" s="129" t="s">
        <v>62</v>
      </c>
      <c r="J197" s="117" t="s">
        <v>113</v>
      </c>
      <c r="K197" s="130"/>
    </row>
    <row r="198" spans="1:11" ht="12" customHeight="1">
      <c r="A198" s="129"/>
      <c r="B198" s="136"/>
      <c r="C198" s="92" t="s">
        <v>17</v>
      </c>
      <c r="D198" s="2">
        <v>8947.2800000000007</v>
      </c>
      <c r="E198" s="2">
        <f>8947.28</f>
        <v>8947.2800000000007</v>
      </c>
      <c r="F198" s="2">
        <f t="shared" ref="F198:F199" si="90">E198/D198*100</f>
        <v>100</v>
      </c>
      <c r="G198" s="152"/>
      <c r="H198" s="136"/>
      <c r="I198" s="129"/>
      <c r="J198" s="141"/>
      <c r="K198" s="130"/>
    </row>
    <row r="199" spans="1:11" ht="12" customHeight="1">
      <c r="A199" s="129"/>
      <c r="B199" s="136"/>
      <c r="C199" s="92" t="s">
        <v>19</v>
      </c>
      <c r="D199" s="2">
        <v>32001.919999999998</v>
      </c>
      <c r="E199" s="2">
        <v>32001.919999999998</v>
      </c>
      <c r="F199" s="2">
        <f t="shared" si="90"/>
        <v>100</v>
      </c>
      <c r="G199" s="152"/>
      <c r="H199" s="136"/>
      <c r="I199" s="129"/>
      <c r="J199" s="141"/>
      <c r="K199" s="130"/>
    </row>
    <row r="200" spans="1:11" ht="35.25" customHeight="1">
      <c r="A200" s="129"/>
      <c r="B200" s="136"/>
      <c r="C200" s="92" t="s">
        <v>21</v>
      </c>
      <c r="D200" s="2">
        <v>78347.8</v>
      </c>
      <c r="E200" s="2">
        <v>78347.8</v>
      </c>
      <c r="F200" s="2">
        <v>0</v>
      </c>
      <c r="G200" s="152"/>
      <c r="H200" s="136"/>
      <c r="I200" s="129"/>
      <c r="J200" s="141"/>
      <c r="K200" s="130"/>
    </row>
    <row r="201" spans="1:11" ht="17.25" customHeight="1">
      <c r="A201" s="129"/>
      <c r="B201" s="136"/>
      <c r="C201" s="92" t="s">
        <v>23</v>
      </c>
      <c r="D201" s="2">
        <v>0</v>
      </c>
      <c r="E201" s="2">
        <v>0</v>
      </c>
      <c r="F201" s="2">
        <v>0</v>
      </c>
      <c r="G201" s="152"/>
      <c r="H201" s="136"/>
      <c r="I201" s="129"/>
      <c r="J201" s="141"/>
      <c r="K201" s="130"/>
    </row>
    <row r="202" spans="1:11" ht="12" customHeight="1">
      <c r="A202" s="129" t="s">
        <v>96</v>
      </c>
      <c r="B202" s="151" t="s">
        <v>97</v>
      </c>
      <c r="C202" s="92" t="s">
        <v>15</v>
      </c>
      <c r="D202" s="7">
        <f>D203+D204+D205+D206</f>
        <v>249000</v>
      </c>
      <c r="E202" s="7">
        <f t="shared" ref="E202" si="91">E203+E204+E205+E206</f>
        <v>249000</v>
      </c>
      <c r="F202" s="150">
        <f>E202/D202*100</f>
        <v>100</v>
      </c>
      <c r="G202" s="152"/>
      <c r="H202" s="136"/>
      <c r="I202" s="129" t="s">
        <v>62</v>
      </c>
      <c r="J202" s="141"/>
      <c r="K202" s="130"/>
    </row>
    <row r="203" spans="1:11" ht="12" customHeight="1">
      <c r="A203" s="129"/>
      <c r="B203" s="151"/>
      <c r="C203" s="92" t="s">
        <v>17</v>
      </c>
      <c r="D203" s="2">
        <v>249000</v>
      </c>
      <c r="E203" s="2">
        <v>249000</v>
      </c>
      <c r="F203" s="2">
        <f t="shared" ref="F203" si="92">E203/D203*100</f>
        <v>100</v>
      </c>
      <c r="G203" s="152"/>
      <c r="H203" s="136"/>
      <c r="I203" s="129"/>
      <c r="J203" s="141"/>
      <c r="K203" s="130"/>
    </row>
    <row r="204" spans="1:11" ht="18" customHeight="1">
      <c r="A204" s="129"/>
      <c r="B204" s="151"/>
      <c r="C204" s="92" t="s">
        <v>19</v>
      </c>
      <c r="D204" s="2">
        <v>0</v>
      </c>
      <c r="E204" s="2">
        <v>0</v>
      </c>
      <c r="F204" s="2">
        <v>0</v>
      </c>
      <c r="G204" s="152"/>
      <c r="H204" s="136"/>
      <c r="I204" s="129"/>
      <c r="J204" s="141"/>
      <c r="K204" s="130"/>
    </row>
    <row r="205" spans="1:11" ht="12" customHeight="1">
      <c r="A205" s="129"/>
      <c r="B205" s="151"/>
      <c r="C205" s="92" t="s">
        <v>21</v>
      </c>
      <c r="D205" s="2">
        <v>0</v>
      </c>
      <c r="E205" s="2">
        <v>0</v>
      </c>
      <c r="F205" s="2">
        <v>0</v>
      </c>
      <c r="G205" s="152"/>
      <c r="H205" s="136"/>
      <c r="I205" s="129"/>
      <c r="J205" s="141"/>
      <c r="K205" s="130"/>
    </row>
    <row r="206" spans="1:11" ht="12" customHeight="1">
      <c r="A206" s="129"/>
      <c r="B206" s="151"/>
      <c r="C206" s="92" t="s">
        <v>23</v>
      </c>
      <c r="D206" s="2">
        <v>0</v>
      </c>
      <c r="E206" s="2">
        <v>0</v>
      </c>
      <c r="F206" s="2">
        <v>0</v>
      </c>
      <c r="G206" s="152"/>
      <c r="H206" s="136"/>
      <c r="I206" s="129"/>
      <c r="J206" s="118"/>
      <c r="K206" s="130"/>
    </row>
    <row r="207" spans="1:11" ht="12" customHeight="1">
      <c r="A207" s="153"/>
      <c r="B207" s="154"/>
      <c r="C207" s="155"/>
      <c r="D207" s="156"/>
      <c r="E207" s="156"/>
      <c r="F207" s="157"/>
      <c r="G207" s="154"/>
      <c r="H207" s="154"/>
      <c r="I207" s="153"/>
      <c r="J207" s="155"/>
      <c r="K207" s="155"/>
    </row>
    <row r="208" spans="1:11" ht="15" customHeight="1">
      <c r="A208" s="9"/>
      <c r="C208" s="10"/>
    </row>
    <row r="209" spans="1:11" ht="23.25" customHeight="1">
      <c r="A209" s="99" t="s">
        <v>98</v>
      </c>
      <c r="B209" s="99"/>
      <c r="C209" s="99"/>
      <c r="D209" s="99"/>
      <c r="E209" s="99"/>
      <c r="F209" s="99"/>
      <c r="G209" s="99"/>
      <c r="H209" s="99"/>
      <c r="I209" s="99"/>
      <c r="J209" s="99"/>
      <c r="K209" s="99"/>
    </row>
    <row r="210" spans="1:11" ht="59.25" customHeight="1">
      <c r="A210" s="99" t="s">
        <v>99</v>
      </c>
      <c r="B210" s="99"/>
      <c r="C210" s="99"/>
      <c r="D210" s="99"/>
      <c r="E210" s="99"/>
      <c r="F210" s="99"/>
      <c r="G210" s="99"/>
      <c r="H210" s="99"/>
      <c r="I210" s="99"/>
      <c r="J210" s="99"/>
      <c r="K210" s="99"/>
    </row>
    <row r="211" spans="1:11" ht="12.75" customHeight="1">
      <c r="A211" s="99" t="s">
        <v>100</v>
      </c>
      <c r="B211" s="99"/>
      <c r="C211" s="99"/>
      <c r="D211" s="99"/>
      <c r="E211" s="99"/>
      <c r="F211" s="99"/>
      <c r="G211" s="99"/>
      <c r="H211" s="99"/>
      <c r="I211" s="99"/>
      <c r="J211" s="99"/>
      <c r="K211" s="99"/>
    </row>
    <row r="212" spans="1:11" ht="90" customHeight="1">
      <c r="A212" s="99" t="s">
        <v>101</v>
      </c>
      <c r="B212" s="99"/>
      <c r="C212" s="99"/>
      <c r="D212" s="99"/>
      <c r="E212" s="99"/>
      <c r="F212" s="99"/>
      <c r="G212" s="99"/>
      <c r="H212" s="99"/>
      <c r="I212" s="99"/>
      <c r="J212" s="99"/>
      <c r="K212" s="99"/>
    </row>
    <row r="213" spans="1:11" ht="15" customHeight="1">
      <c r="A213" s="99" t="s">
        <v>102</v>
      </c>
      <c r="B213" s="99"/>
      <c r="C213" s="99"/>
      <c r="D213" s="99"/>
      <c r="E213" s="99"/>
      <c r="F213" s="99"/>
      <c r="G213" s="99"/>
      <c r="H213" s="99"/>
      <c r="I213" s="99"/>
      <c r="J213" s="99"/>
      <c r="K213" s="99"/>
    </row>
    <row r="214" spans="1:11" ht="26.25" customHeight="1">
      <c r="A214" s="158" t="s">
        <v>103</v>
      </c>
      <c r="B214" s="158"/>
      <c r="C214" s="158"/>
      <c r="D214" s="158"/>
      <c r="E214" s="158"/>
      <c r="F214" s="158"/>
      <c r="G214" s="158"/>
      <c r="H214" s="158"/>
      <c r="I214" s="158"/>
      <c r="J214" s="158"/>
      <c r="K214" s="158"/>
    </row>
  </sheetData>
  <autoFilter ref="A6:K206"/>
  <mergeCells count="252">
    <mergeCell ref="A102:A106"/>
    <mergeCell ref="B102:B106"/>
    <mergeCell ref="A107:A111"/>
    <mergeCell ref="B107:B111"/>
    <mergeCell ref="G102:G106"/>
    <mergeCell ref="K102:K106"/>
    <mergeCell ref="J102:J106"/>
    <mergeCell ref="J107:J111"/>
    <mergeCell ref="K107:K111"/>
    <mergeCell ref="G107:G111"/>
    <mergeCell ref="H107:H111"/>
    <mergeCell ref="I107:I111"/>
    <mergeCell ref="A213:K213"/>
    <mergeCell ref="A214:K214"/>
    <mergeCell ref="K197:K201"/>
    <mergeCell ref="A202:A206"/>
    <mergeCell ref="B202:B206"/>
    <mergeCell ref="G202:G206"/>
    <mergeCell ref="H202:H206"/>
    <mergeCell ref="I202:I206"/>
    <mergeCell ref="K202:K206"/>
    <mergeCell ref="A197:A201"/>
    <mergeCell ref="B197:B201"/>
    <mergeCell ref="G197:G201"/>
    <mergeCell ref="H197:H201"/>
    <mergeCell ref="I197:I201"/>
    <mergeCell ref="A209:K209"/>
    <mergeCell ref="A210:K210"/>
    <mergeCell ref="A211:K211"/>
    <mergeCell ref="A212:K212"/>
    <mergeCell ref="J197:J206"/>
    <mergeCell ref="A187:A191"/>
    <mergeCell ref="B187:B191"/>
    <mergeCell ref="G187:G191"/>
    <mergeCell ref="H187:H191"/>
    <mergeCell ref="I187:I191"/>
    <mergeCell ref="J187:J191"/>
    <mergeCell ref="K187:K191"/>
    <mergeCell ref="A192:A196"/>
    <mergeCell ref="B192:B196"/>
    <mergeCell ref="G192:G196"/>
    <mergeCell ref="J192:J196"/>
    <mergeCell ref="K192:K196"/>
    <mergeCell ref="A177:A181"/>
    <mergeCell ref="B177:B181"/>
    <mergeCell ref="G177:G181"/>
    <mergeCell ref="J177:J181"/>
    <mergeCell ref="K177:K181"/>
    <mergeCell ref="A182:A186"/>
    <mergeCell ref="B182:B186"/>
    <mergeCell ref="G182:G186"/>
    <mergeCell ref="H182:H186"/>
    <mergeCell ref="I182:I186"/>
    <mergeCell ref="J182:J186"/>
    <mergeCell ref="K182:K186"/>
    <mergeCell ref="K167:K171"/>
    <mergeCell ref="A172:A176"/>
    <mergeCell ref="B172:B176"/>
    <mergeCell ref="G172:G176"/>
    <mergeCell ref="H172:H176"/>
    <mergeCell ref="I172:I176"/>
    <mergeCell ref="K172:K176"/>
    <mergeCell ref="A167:A171"/>
    <mergeCell ref="B167:B171"/>
    <mergeCell ref="G167:G171"/>
    <mergeCell ref="H167:H171"/>
    <mergeCell ref="I167:I171"/>
    <mergeCell ref="J167:J176"/>
    <mergeCell ref="A162:A166"/>
    <mergeCell ref="B162:B166"/>
    <mergeCell ref="G162:G166"/>
    <mergeCell ref="J162:J166"/>
    <mergeCell ref="K162:K166"/>
    <mergeCell ref="A157:A161"/>
    <mergeCell ref="B157:B161"/>
    <mergeCell ref="G157:G161"/>
    <mergeCell ref="H157:H161"/>
    <mergeCell ref="I157:I161"/>
    <mergeCell ref="A142:A146"/>
    <mergeCell ref="B142:B146"/>
    <mergeCell ref="G142:G146"/>
    <mergeCell ref="J142:J146"/>
    <mergeCell ref="K142:K146"/>
    <mergeCell ref="A147:A151"/>
    <mergeCell ref="B147:B151"/>
    <mergeCell ref="G147:G151"/>
    <mergeCell ref="H147:H151"/>
    <mergeCell ref="I147:I151"/>
    <mergeCell ref="K147:K151"/>
    <mergeCell ref="J147:J161"/>
    <mergeCell ref="A152:A156"/>
    <mergeCell ref="B152:B156"/>
    <mergeCell ref="G152:G156"/>
    <mergeCell ref="H152:H156"/>
    <mergeCell ref="I152:I156"/>
    <mergeCell ref="K152:K156"/>
    <mergeCell ref="K157:K161"/>
    <mergeCell ref="A137:A141"/>
    <mergeCell ref="B137:B141"/>
    <mergeCell ref="G137:G141"/>
    <mergeCell ref="H137:H141"/>
    <mergeCell ref="I137:I141"/>
    <mergeCell ref="J137:J141"/>
    <mergeCell ref="K137:K141"/>
    <mergeCell ref="A132:A136"/>
    <mergeCell ref="B132:B136"/>
    <mergeCell ref="G132:G136"/>
    <mergeCell ref="H132:H136"/>
    <mergeCell ref="I132:I136"/>
    <mergeCell ref="K122:K126"/>
    <mergeCell ref="A127:A131"/>
    <mergeCell ref="B127:B131"/>
    <mergeCell ref="G127:G131"/>
    <mergeCell ref="H127:H131"/>
    <mergeCell ref="I127:I131"/>
    <mergeCell ref="K127:K131"/>
    <mergeCell ref="A122:A126"/>
    <mergeCell ref="B122:B126"/>
    <mergeCell ref="G122:G126"/>
    <mergeCell ref="H122:H126"/>
    <mergeCell ref="I122:I126"/>
    <mergeCell ref="J122:J126"/>
    <mergeCell ref="J127:J136"/>
    <mergeCell ref="K132:K136"/>
    <mergeCell ref="A112:A116"/>
    <mergeCell ref="B112:B116"/>
    <mergeCell ref="G112:G116"/>
    <mergeCell ref="J112:J116"/>
    <mergeCell ref="K112:K116"/>
    <mergeCell ref="A117:A121"/>
    <mergeCell ref="B117:B121"/>
    <mergeCell ref="G117:G121"/>
    <mergeCell ref="J117:J121"/>
    <mergeCell ref="K117:K121"/>
    <mergeCell ref="A87:A91"/>
    <mergeCell ref="B87:B91"/>
    <mergeCell ref="G87:G91"/>
    <mergeCell ref="J87:J91"/>
    <mergeCell ref="K87:K91"/>
    <mergeCell ref="A92:A96"/>
    <mergeCell ref="B92:B96"/>
    <mergeCell ref="G92:G96"/>
    <mergeCell ref="H92:H96"/>
    <mergeCell ref="I92:I96"/>
    <mergeCell ref="K92:K96"/>
    <mergeCell ref="J92:J101"/>
    <mergeCell ref="A97:A101"/>
    <mergeCell ref="B97:B101"/>
    <mergeCell ref="G97:G101"/>
    <mergeCell ref="H97:H101"/>
    <mergeCell ref="I97:I101"/>
    <mergeCell ref="K97:K101"/>
    <mergeCell ref="K77:K81"/>
    <mergeCell ref="A82:A86"/>
    <mergeCell ref="B82:B86"/>
    <mergeCell ref="H82:H86"/>
    <mergeCell ref="I82:I86"/>
    <mergeCell ref="J82:J86"/>
    <mergeCell ref="K82:K86"/>
    <mergeCell ref="A77:A81"/>
    <mergeCell ref="B77:B81"/>
    <mergeCell ref="H77:H81"/>
    <mergeCell ref="I77:I81"/>
    <mergeCell ref="J77:J81"/>
    <mergeCell ref="G77:G86"/>
    <mergeCell ref="J62:J66"/>
    <mergeCell ref="K62:K66"/>
    <mergeCell ref="A72:A76"/>
    <mergeCell ref="B72:B76"/>
    <mergeCell ref="G72:G76"/>
    <mergeCell ref="J72:J76"/>
    <mergeCell ref="K72:K76"/>
    <mergeCell ref="A57:A61"/>
    <mergeCell ref="B57:B61"/>
    <mergeCell ref="G57:G61"/>
    <mergeCell ref="J57:J61"/>
    <mergeCell ref="K57:K61"/>
    <mergeCell ref="A62:A66"/>
    <mergeCell ref="B62:B66"/>
    <mergeCell ref="G62:G66"/>
    <mergeCell ref="H62:H66"/>
    <mergeCell ref="I62:I66"/>
    <mergeCell ref="A67:A71"/>
    <mergeCell ref="B67:B71"/>
    <mergeCell ref="G67:G71"/>
    <mergeCell ref="H67:H71"/>
    <mergeCell ref="I67:I71"/>
    <mergeCell ref="J67:J71"/>
    <mergeCell ref="K67:K71"/>
    <mergeCell ref="J47:J51"/>
    <mergeCell ref="K47:K51"/>
    <mergeCell ref="A52:A56"/>
    <mergeCell ref="B52:B56"/>
    <mergeCell ref="H52:H56"/>
    <mergeCell ref="I52:I56"/>
    <mergeCell ref="A42:A46"/>
    <mergeCell ref="B42:B46"/>
    <mergeCell ref="G42:G46"/>
    <mergeCell ref="J42:J46"/>
    <mergeCell ref="K42:K46"/>
    <mergeCell ref="A47:A51"/>
    <mergeCell ref="B47:B51"/>
    <mergeCell ref="H47:H51"/>
    <mergeCell ref="I47:I51"/>
    <mergeCell ref="J52:J56"/>
    <mergeCell ref="K52:K56"/>
    <mergeCell ref="G47:G56"/>
    <mergeCell ref="A22:A26"/>
    <mergeCell ref="B22:B26"/>
    <mergeCell ref="G22:G26"/>
    <mergeCell ref="J22:J26"/>
    <mergeCell ref="K22:K26"/>
    <mergeCell ref="J32:J36"/>
    <mergeCell ref="K32:K36"/>
    <mergeCell ref="A37:A41"/>
    <mergeCell ref="B37:B41"/>
    <mergeCell ref="G37:G41"/>
    <mergeCell ref="J37:J41"/>
    <mergeCell ref="K37:K41"/>
    <mergeCell ref="A27:A31"/>
    <mergeCell ref="B27:B31"/>
    <mergeCell ref="G27:G31"/>
    <mergeCell ref="J27:J31"/>
    <mergeCell ref="K27:K31"/>
    <mergeCell ref="A32:A36"/>
    <mergeCell ref="B32:B36"/>
    <mergeCell ref="G32:G36"/>
    <mergeCell ref="H32:H36"/>
    <mergeCell ref="I32:I36"/>
    <mergeCell ref="A12:A16"/>
    <mergeCell ref="B12:B16"/>
    <mergeCell ref="G12:G16"/>
    <mergeCell ref="J12:J16"/>
    <mergeCell ref="K12:K16"/>
    <mergeCell ref="A17:A21"/>
    <mergeCell ref="B17:B21"/>
    <mergeCell ref="G17:G21"/>
    <mergeCell ref="J17:J21"/>
    <mergeCell ref="K17:K21"/>
    <mergeCell ref="A3:K3"/>
    <mergeCell ref="A5:A6"/>
    <mergeCell ref="B5:B6"/>
    <mergeCell ref="C5:E5"/>
    <mergeCell ref="F5:F6"/>
    <mergeCell ref="G5:I5"/>
    <mergeCell ref="J5:J6"/>
    <mergeCell ref="K5:K6"/>
    <mergeCell ref="A7:A11"/>
    <mergeCell ref="B7:B11"/>
    <mergeCell ref="G7:G11"/>
    <mergeCell ref="J7:J11"/>
    <mergeCell ref="K7:K11"/>
  </mergeCells>
  <pageMargins left="0.35433070866141736" right="0.27559055118110237" top="0.98425196850393704" bottom="0.15748031496062992" header="0.31496062992125984" footer="0.11811023622047245"/>
  <pageSetup paperSize="9" scale="52" fitToHeight="0" orientation="landscape" r:id="rId1"/>
  <headerFooter>
    <oddHeader>&amp;C&amp;"Times New Roman,обычный"&amp;10 7</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43"/>
  <sheetViews>
    <sheetView topLeftCell="A28" zoomScaleNormal="100" zoomScaleSheetLayoutView="80" workbookViewId="0">
      <selection activeCell="G14" sqref="G14"/>
    </sheetView>
  </sheetViews>
  <sheetFormatPr defaultRowHeight="15"/>
  <cols>
    <col min="1" max="1" width="5.28515625" style="18" customWidth="1"/>
    <col min="2" max="2" width="59.42578125" style="18" customWidth="1"/>
    <col min="3" max="3" width="9.5703125" style="18" customWidth="1"/>
    <col min="4" max="4" width="8.85546875" style="18" customWidth="1"/>
    <col min="5" max="5" width="17.85546875" style="18" customWidth="1"/>
    <col min="6" max="6" width="14.42578125" style="18" customWidth="1"/>
    <col min="7" max="8" width="12" style="18" customWidth="1"/>
    <col min="9" max="9" width="18.85546875" style="18" customWidth="1"/>
    <col min="10" max="10" width="41.28515625" style="18" customWidth="1"/>
    <col min="11" max="11" width="14.7109375" style="18" customWidth="1"/>
    <col min="12" max="12" width="24.28515625" style="18" customWidth="1"/>
    <col min="13" max="13" width="12.7109375" style="18" customWidth="1"/>
    <col min="14" max="14" width="11.7109375" style="18" customWidth="1"/>
    <col min="15" max="16384" width="9.140625" style="18"/>
  </cols>
  <sheetData>
    <row r="1" spans="1:14" ht="18.75">
      <c r="A1" s="13"/>
      <c r="B1" s="14"/>
      <c r="C1" s="15"/>
      <c r="D1" s="15"/>
      <c r="E1" s="14"/>
      <c r="F1" s="14"/>
      <c r="G1" s="14"/>
      <c r="H1" s="16"/>
      <c r="I1" s="16"/>
      <c r="J1" s="14"/>
      <c r="K1" s="16"/>
      <c r="L1" s="16"/>
      <c r="M1" s="16"/>
      <c r="N1" s="17" t="s">
        <v>142</v>
      </c>
    </row>
    <row r="2" spans="1:14" ht="18.75">
      <c r="A2" s="13"/>
      <c r="B2" s="14"/>
      <c r="C2" s="15"/>
      <c r="D2" s="15"/>
      <c r="E2" s="14"/>
      <c r="F2" s="14"/>
      <c r="G2" s="14"/>
      <c r="H2" s="14"/>
      <c r="I2" s="14"/>
      <c r="J2" s="14"/>
      <c r="K2" s="14"/>
      <c r="L2" s="14"/>
      <c r="M2" s="14"/>
      <c r="N2" s="14"/>
    </row>
    <row r="3" spans="1:14" ht="15.75">
      <c r="A3" s="119" t="s">
        <v>143</v>
      </c>
      <c r="B3" s="119"/>
      <c r="C3" s="119"/>
      <c r="D3" s="119"/>
      <c r="E3" s="119"/>
      <c r="F3" s="119"/>
      <c r="G3" s="119"/>
      <c r="H3" s="119"/>
      <c r="I3" s="119"/>
      <c r="J3" s="119"/>
      <c r="K3" s="119"/>
      <c r="L3" s="119"/>
      <c r="M3" s="119"/>
      <c r="N3" s="119"/>
    </row>
    <row r="4" spans="1:14" ht="15.75">
      <c r="A4" s="19"/>
      <c r="B4" s="16"/>
      <c r="C4" s="20"/>
      <c r="D4" s="20"/>
      <c r="E4" s="16"/>
      <c r="F4" s="16"/>
      <c r="G4" s="16"/>
      <c r="H4" s="16"/>
      <c r="I4" s="16"/>
      <c r="J4" s="16"/>
      <c r="K4" s="16"/>
      <c r="L4" s="16"/>
      <c r="M4" s="16"/>
      <c r="N4" s="16"/>
    </row>
    <row r="5" spans="1:14" ht="17.25" customHeight="1">
      <c r="A5" s="120" t="s">
        <v>144</v>
      </c>
      <c r="B5" s="120" t="s">
        <v>145</v>
      </c>
      <c r="C5" s="120" t="s">
        <v>146</v>
      </c>
      <c r="D5" s="120" t="s">
        <v>147</v>
      </c>
      <c r="E5" s="121" t="s">
        <v>148</v>
      </c>
      <c r="F5" s="122"/>
      <c r="G5" s="122"/>
      <c r="H5" s="123" t="s">
        <v>149</v>
      </c>
      <c r="I5" s="123" t="s">
        <v>150</v>
      </c>
      <c r="J5" s="123" t="s">
        <v>151</v>
      </c>
      <c r="K5" s="123" t="s">
        <v>152</v>
      </c>
      <c r="L5" s="123" t="s">
        <v>153</v>
      </c>
      <c r="M5" s="123" t="s">
        <v>154</v>
      </c>
      <c r="N5" s="123" t="s">
        <v>155</v>
      </c>
    </row>
    <row r="6" spans="1:14" ht="45">
      <c r="A6" s="120"/>
      <c r="B6" s="120"/>
      <c r="C6" s="120"/>
      <c r="D6" s="120"/>
      <c r="E6" s="21" t="s">
        <v>156</v>
      </c>
      <c r="F6" s="124" t="s">
        <v>157</v>
      </c>
      <c r="G6" s="125"/>
      <c r="H6" s="123"/>
      <c r="I6" s="123"/>
      <c r="J6" s="123"/>
      <c r="K6" s="123"/>
      <c r="L6" s="123"/>
      <c r="M6" s="123"/>
      <c r="N6" s="123"/>
    </row>
    <row r="7" spans="1:14" ht="19.5" customHeight="1">
      <c r="A7" s="120"/>
      <c r="B7" s="120"/>
      <c r="C7" s="120"/>
      <c r="D7" s="120"/>
      <c r="E7" s="21" t="s">
        <v>158</v>
      </c>
      <c r="F7" s="21" t="s">
        <v>159</v>
      </c>
      <c r="G7" s="21" t="s">
        <v>158</v>
      </c>
      <c r="H7" s="123"/>
      <c r="I7" s="123"/>
      <c r="J7" s="123"/>
      <c r="K7" s="123"/>
      <c r="L7" s="123"/>
      <c r="M7" s="123"/>
      <c r="N7" s="123"/>
    </row>
    <row r="8" spans="1:14" ht="53.25" customHeight="1">
      <c r="A8" s="22"/>
      <c r="B8" s="85" t="s">
        <v>14</v>
      </c>
      <c r="C8" s="86"/>
      <c r="D8" s="86"/>
      <c r="E8" s="86"/>
      <c r="F8" s="86"/>
      <c r="G8" s="86"/>
      <c r="H8" s="87" t="s">
        <v>160</v>
      </c>
      <c r="I8" s="87" t="s">
        <v>160</v>
      </c>
      <c r="J8" s="86"/>
      <c r="K8" s="86"/>
      <c r="L8" s="86"/>
      <c r="M8" s="84">
        <f>SUM(H9:H10)/2</f>
        <v>0.89381598793363493</v>
      </c>
      <c r="N8" s="84">
        <f>SUM(I9:I10)/2</f>
        <v>1.0184080115630807</v>
      </c>
    </row>
    <row r="9" spans="1:14" ht="51.75" customHeight="1">
      <c r="A9" s="22" t="s">
        <v>161</v>
      </c>
      <c r="B9" s="24" t="s">
        <v>162</v>
      </c>
      <c r="C9" s="21" t="s">
        <v>163</v>
      </c>
      <c r="D9" s="21" t="s">
        <v>164</v>
      </c>
      <c r="E9" s="21">
        <v>83.5</v>
      </c>
      <c r="F9" s="21">
        <v>85</v>
      </c>
      <c r="G9" s="21">
        <v>95.5</v>
      </c>
      <c r="H9" s="28">
        <f t="shared" ref="H9:H10" si="0">(G9/F9)*100%</f>
        <v>1.1235294117647059</v>
      </c>
      <c r="I9" s="28">
        <f t="shared" ref="I9:I10" si="1">(G9/E9)*100%</f>
        <v>1.1437125748502994</v>
      </c>
      <c r="J9" s="24"/>
      <c r="K9" s="24"/>
      <c r="L9" s="110" t="s">
        <v>208</v>
      </c>
      <c r="M9" s="24"/>
      <c r="N9" s="24"/>
    </row>
    <row r="10" spans="1:14" ht="168" customHeight="1">
      <c r="A10" s="22" t="s">
        <v>165</v>
      </c>
      <c r="B10" s="24" t="s">
        <v>166</v>
      </c>
      <c r="C10" s="21" t="s">
        <v>163</v>
      </c>
      <c r="D10" s="21" t="s">
        <v>164</v>
      </c>
      <c r="E10" s="21">
        <v>29</v>
      </c>
      <c r="F10" s="21">
        <v>39</v>
      </c>
      <c r="G10" s="21">
        <v>25.9</v>
      </c>
      <c r="H10" s="28">
        <f t="shared" si="0"/>
        <v>0.66410256410256407</v>
      </c>
      <c r="I10" s="28">
        <f t="shared" si="1"/>
        <v>0.89310344827586197</v>
      </c>
      <c r="J10" s="24" t="s">
        <v>227</v>
      </c>
      <c r="K10" s="24"/>
      <c r="L10" s="112"/>
      <c r="M10" s="24"/>
      <c r="N10" s="24"/>
    </row>
    <row r="11" spans="1:14" ht="30" customHeight="1">
      <c r="A11" s="25">
        <v>1</v>
      </c>
      <c r="B11" s="83" t="s">
        <v>29</v>
      </c>
      <c r="C11" s="88"/>
      <c r="D11" s="88"/>
      <c r="E11" s="86"/>
      <c r="F11" s="86"/>
      <c r="G11" s="86"/>
      <c r="H11" s="87" t="s">
        <v>160</v>
      </c>
      <c r="I11" s="87" t="s">
        <v>160</v>
      </c>
      <c r="J11" s="86"/>
      <c r="K11" s="86"/>
      <c r="L11" s="86"/>
      <c r="M11" s="84">
        <f>SUM(H12)/1</f>
        <v>1</v>
      </c>
      <c r="N11" s="84">
        <f>SUM(I12)/1</f>
        <v>1</v>
      </c>
    </row>
    <row r="12" spans="1:14" ht="50.25" customHeight="1">
      <c r="A12" s="27" t="s">
        <v>30</v>
      </c>
      <c r="B12" s="24" t="s">
        <v>167</v>
      </c>
      <c r="C12" s="21" t="s">
        <v>168</v>
      </c>
      <c r="D12" s="21" t="s">
        <v>169</v>
      </c>
      <c r="E12" s="21">
        <v>51</v>
      </c>
      <c r="F12" s="21">
        <v>51</v>
      </c>
      <c r="G12" s="21">
        <v>51</v>
      </c>
      <c r="H12" s="28">
        <f>(G12/F12)*100%</f>
        <v>1</v>
      </c>
      <c r="I12" s="28">
        <f>(G12/E12)*100%</f>
        <v>1</v>
      </c>
      <c r="J12" s="29" t="s">
        <v>170</v>
      </c>
      <c r="K12" s="24"/>
      <c r="L12" s="21" t="s">
        <v>208</v>
      </c>
      <c r="M12" s="24"/>
      <c r="N12" s="24"/>
    </row>
    <row r="13" spans="1:14" ht="30" customHeight="1">
      <c r="A13" s="25">
        <v>2</v>
      </c>
      <c r="B13" s="83" t="s">
        <v>37</v>
      </c>
      <c r="C13" s="86"/>
      <c r="D13" s="86"/>
      <c r="E13" s="86"/>
      <c r="F13" s="86"/>
      <c r="G13" s="86"/>
      <c r="H13" s="87" t="s">
        <v>160</v>
      </c>
      <c r="I13" s="87" t="s">
        <v>160</v>
      </c>
      <c r="J13" s="86"/>
      <c r="K13" s="86"/>
      <c r="L13" s="86"/>
      <c r="M13" s="84">
        <f>SUM(H14:H21)/8</f>
        <v>0.81518308080808077</v>
      </c>
      <c r="N13" s="84">
        <f>SUM(I14:I21)/8</f>
        <v>1.1591008771929823</v>
      </c>
    </row>
    <row r="14" spans="1:14" ht="63.75" customHeight="1">
      <c r="A14" s="105" t="s">
        <v>38</v>
      </c>
      <c r="B14" s="24" t="s">
        <v>171</v>
      </c>
      <c r="C14" s="45" t="s">
        <v>168</v>
      </c>
      <c r="D14" s="93" t="s">
        <v>164</v>
      </c>
      <c r="E14" s="30">
        <v>30</v>
      </c>
      <c r="F14" s="31">
        <v>55</v>
      </c>
      <c r="G14" s="32">
        <v>49</v>
      </c>
      <c r="H14" s="28">
        <f>(G14/F14)*100%</f>
        <v>0.89090909090909087</v>
      </c>
      <c r="I14" s="28">
        <f>(G14/E14)*100%</f>
        <v>1.6333333333333333</v>
      </c>
      <c r="J14" s="21" t="s">
        <v>225</v>
      </c>
      <c r="K14" s="24"/>
      <c r="L14" s="21" t="s">
        <v>215</v>
      </c>
      <c r="M14" s="24"/>
      <c r="N14" s="24"/>
    </row>
    <row r="15" spans="1:14" ht="47.25" customHeight="1">
      <c r="A15" s="107"/>
      <c r="B15" s="24" t="s">
        <v>172</v>
      </c>
      <c r="C15" s="45" t="s">
        <v>168</v>
      </c>
      <c r="D15" s="31" t="s">
        <v>169</v>
      </c>
      <c r="E15" s="33"/>
      <c r="F15" s="31">
        <v>1</v>
      </c>
      <c r="G15" s="32">
        <v>0</v>
      </c>
      <c r="H15" s="28">
        <f t="shared" ref="H15:H37" si="2">(G15/F15)*100%</f>
        <v>0</v>
      </c>
      <c r="I15" s="28">
        <v>1</v>
      </c>
      <c r="J15" s="21" t="s">
        <v>224</v>
      </c>
      <c r="K15" s="24"/>
      <c r="L15" s="21" t="s">
        <v>216</v>
      </c>
      <c r="M15" s="24"/>
      <c r="N15" s="24"/>
    </row>
    <row r="16" spans="1:14" ht="55.5" customHeight="1">
      <c r="A16" s="22" t="s">
        <v>46</v>
      </c>
      <c r="B16" s="24" t="s">
        <v>173</v>
      </c>
      <c r="C16" s="45" t="s">
        <v>168</v>
      </c>
      <c r="D16" s="31" t="s">
        <v>169</v>
      </c>
      <c r="E16" s="31"/>
      <c r="F16" s="31">
        <v>2</v>
      </c>
      <c r="G16" s="32">
        <v>1</v>
      </c>
      <c r="H16" s="28">
        <f t="shared" si="2"/>
        <v>0.5</v>
      </c>
      <c r="I16" s="28">
        <v>1</v>
      </c>
      <c r="J16" s="21" t="s">
        <v>224</v>
      </c>
      <c r="K16" s="24"/>
      <c r="L16" s="21" t="s">
        <v>217</v>
      </c>
      <c r="M16" s="24"/>
      <c r="N16" s="24"/>
    </row>
    <row r="17" spans="1:14" ht="37.5" customHeight="1">
      <c r="A17" s="105" t="s">
        <v>50</v>
      </c>
      <c r="B17" s="24" t="s">
        <v>174</v>
      </c>
      <c r="C17" s="95" t="s">
        <v>168</v>
      </c>
      <c r="D17" s="94" t="s">
        <v>164</v>
      </c>
      <c r="E17" s="34">
        <v>20</v>
      </c>
      <c r="F17" s="34">
        <v>24</v>
      </c>
      <c r="G17" s="32">
        <v>25</v>
      </c>
      <c r="H17" s="28">
        <f t="shared" si="2"/>
        <v>1.0416666666666667</v>
      </c>
      <c r="I17" s="28">
        <f t="shared" ref="I17:I19" si="3">(G17/E17)*100%</f>
        <v>1.25</v>
      </c>
      <c r="J17" s="24"/>
      <c r="K17" s="24"/>
      <c r="L17" s="117" t="s">
        <v>218</v>
      </c>
      <c r="M17" s="24"/>
      <c r="N17" s="24"/>
    </row>
    <row r="18" spans="1:14" ht="30" customHeight="1">
      <c r="A18" s="107"/>
      <c r="B18" s="24" t="s">
        <v>175</v>
      </c>
      <c r="C18" s="45" t="s">
        <v>176</v>
      </c>
      <c r="D18" s="93" t="s">
        <v>169</v>
      </c>
      <c r="E18" s="31" t="s">
        <v>177</v>
      </c>
      <c r="F18" s="31" t="s">
        <v>178</v>
      </c>
      <c r="G18" s="89">
        <v>55</v>
      </c>
      <c r="H18" s="28">
        <v>1</v>
      </c>
      <c r="I18" s="28">
        <f>(55/50)</f>
        <v>1.1000000000000001</v>
      </c>
      <c r="J18" s="24"/>
      <c r="K18" s="24"/>
      <c r="L18" s="118"/>
      <c r="M18" s="24"/>
      <c r="N18" s="24"/>
    </row>
    <row r="19" spans="1:14" ht="30" customHeight="1">
      <c r="A19" s="105" t="s">
        <v>56</v>
      </c>
      <c r="B19" s="24" t="s">
        <v>179</v>
      </c>
      <c r="C19" s="45" t="s">
        <v>163</v>
      </c>
      <c r="D19" s="93" t="s">
        <v>164</v>
      </c>
      <c r="E19" s="31">
        <v>38</v>
      </c>
      <c r="F19" s="31">
        <v>45</v>
      </c>
      <c r="G19" s="32">
        <v>49</v>
      </c>
      <c r="H19" s="28">
        <f t="shared" si="2"/>
        <v>1.0888888888888888</v>
      </c>
      <c r="I19" s="28">
        <f t="shared" si="3"/>
        <v>1.2894736842105263</v>
      </c>
      <c r="J19" s="24"/>
      <c r="K19" s="24"/>
      <c r="L19" s="110" t="s">
        <v>219</v>
      </c>
      <c r="M19" s="24"/>
      <c r="N19" s="24"/>
    </row>
    <row r="20" spans="1:14" ht="30" customHeight="1">
      <c r="A20" s="107"/>
      <c r="B20" s="24" t="s">
        <v>180</v>
      </c>
      <c r="C20" s="96" t="s">
        <v>181</v>
      </c>
      <c r="D20" s="46" t="s">
        <v>169</v>
      </c>
      <c r="E20" s="30">
        <v>0</v>
      </c>
      <c r="F20" s="30">
        <v>0</v>
      </c>
      <c r="G20" s="30">
        <v>0</v>
      </c>
      <c r="H20" s="28">
        <v>1</v>
      </c>
      <c r="I20" s="28">
        <v>1</v>
      </c>
      <c r="J20" s="24"/>
      <c r="K20" s="24"/>
      <c r="L20" s="111"/>
      <c r="M20" s="24"/>
      <c r="N20" s="24"/>
    </row>
    <row r="21" spans="1:14" ht="30" customHeight="1">
      <c r="A21" s="22" t="s">
        <v>136</v>
      </c>
      <c r="B21" s="24" t="s">
        <v>182</v>
      </c>
      <c r="C21" s="96" t="s">
        <v>168</v>
      </c>
      <c r="D21" s="46" t="s">
        <v>169</v>
      </c>
      <c r="E21" s="35"/>
      <c r="F21" s="30">
        <v>1</v>
      </c>
      <c r="G21" s="32">
        <v>1</v>
      </c>
      <c r="H21" s="28">
        <f t="shared" si="2"/>
        <v>1</v>
      </c>
      <c r="I21" s="28">
        <v>1</v>
      </c>
      <c r="J21" s="24"/>
      <c r="K21" s="24"/>
      <c r="L21" s="112"/>
      <c r="M21" s="24"/>
      <c r="N21" s="24"/>
    </row>
    <row r="22" spans="1:14" ht="30" customHeight="1">
      <c r="A22" s="25">
        <v>3</v>
      </c>
      <c r="B22" s="83" t="s">
        <v>64</v>
      </c>
      <c r="C22" s="83"/>
      <c r="D22" s="83"/>
      <c r="E22" s="83"/>
      <c r="F22" s="83"/>
      <c r="G22" s="83"/>
      <c r="H22" s="83"/>
      <c r="I22" s="83"/>
      <c r="J22" s="83"/>
      <c r="K22" s="83"/>
      <c r="L22" s="83"/>
      <c r="M22" s="84">
        <f>SUM(H23:H37)/15</f>
        <v>0.97811473964963136</v>
      </c>
      <c r="N22" s="84">
        <f>SUM(I23:I37)/15</f>
        <v>1.0176042034055401</v>
      </c>
    </row>
    <row r="23" spans="1:14" ht="30" customHeight="1">
      <c r="A23" s="105" t="s">
        <v>65</v>
      </c>
      <c r="B23" s="36" t="s">
        <v>183</v>
      </c>
      <c r="C23" s="45" t="s">
        <v>168</v>
      </c>
      <c r="D23" s="93" t="s">
        <v>164</v>
      </c>
      <c r="E23" s="30">
        <v>20</v>
      </c>
      <c r="F23" s="37">
        <v>24</v>
      </c>
      <c r="G23" s="32">
        <v>28</v>
      </c>
      <c r="H23" s="28">
        <f t="shared" si="2"/>
        <v>1.1666666666666667</v>
      </c>
      <c r="I23" s="28">
        <f>(G23/E23)*100%</f>
        <v>1.4</v>
      </c>
      <c r="J23" s="24"/>
      <c r="K23" s="24"/>
      <c r="L23" s="21" t="s">
        <v>215</v>
      </c>
      <c r="M23" s="24"/>
      <c r="N23" s="24"/>
    </row>
    <row r="24" spans="1:14" ht="34.5" customHeight="1">
      <c r="A24" s="106"/>
      <c r="B24" s="36" t="s">
        <v>184</v>
      </c>
      <c r="C24" s="45" t="s">
        <v>163</v>
      </c>
      <c r="D24" s="93" t="s">
        <v>164</v>
      </c>
      <c r="E24" s="31">
        <v>99.4</v>
      </c>
      <c r="F24" s="38">
        <v>100</v>
      </c>
      <c r="G24" s="82">
        <f>(1350/1327)*100</f>
        <v>101.73323285606632</v>
      </c>
      <c r="H24" s="28">
        <f>(G24/F24)*100%</f>
        <v>1.0173323285606632</v>
      </c>
      <c r="I24" s="28">
        <f>(G24/E24)*100%</f>
        <v>1.0234731675660595</v>
      </c>
      <c r="J24" s="24"/>
      <c r="K24" s="24"/>
      <c r="L24" s="110" t="s">
        <v>220</v>
      </c>
      <c r="M24" s="24"/>
      <c r="N24" s="24"/>
    </row>
    <row r="25" spans="1:14" ht="45.75" customHeight="1">
      <c r="A25" s="106"/>
      <c r="B25" s="36" t="s">
        <v>185</v>
      </c>
      <c r="C25" s="45" t="s">
        <v>163</v>
      </c>
      <c r="D25" s="93" t="s">
        <v>164</v>
      </c>
      <c r="E25" s="31">
        <v>42.9</v>
      </c>
      <c r="F25" s="38">
        <v>45</v>
      </c>
      <c r="G25" s="82">
        <f>(138249/151255)*100</f>
        <v>91.401275990876329</v>
      </c>
      <c r="H25" s="28">
        <f>(G25/F25)*100%</f>
        <v>2.0311394664639186</v>
      </c>
      <c r="I25" s="28">
        <f t="shared" ref="I25:I37" si="4">(G25/E25)*100%</f>
        <v>2.1305658739132012</v>
      </c>
      <c r="J25" s="24"/>
      <c r="K25" s="24"/>
      <c r="L25" s="111"/>
      <c r="M25" s="24"/>
      <c r="N25" s="24"/>
    </row>
    <row r="26" spans="1:14" ht="63" customHeight="1">
      <c r="A26" s="106"/>
      <c r="B26" s="39" t="s">
        <v>186</v>
      </c>
      <c r="C26" s="45" t="s">
        <v>163</v>
      </c>
      <c r="D26" s="97" t="s">
        <v>169</v>
      </c>
      <c r="E26" s="40">
        <v>100</v>
      </c>
      <c r="F26" s="31">
        <v>100</v>
      </c>
      <c r="G26" s="31">
        <v>100</v>
      </c>
      <c r="H26" s="28">
        <f t="shared" si="2"/>
        <v>1</v>
      </c>
      <c r="I26" s="28">
        <f t="shared" si="4"/>
        <v>1</v>
      </c>
      <c r="J26" s="24"/>
      <c r="K26" s="24"/>
      <c r="L26" s="112"/>
      <c r="M26" s="24"/>
      <c r="N26" s="24"/>
    </row>
    <row r="27" spans="1:14" ht="39.75" customHeight="1">
      <c r="A27" s="107"/>
      <c r="B27" s="41" t="s">
        <v>187</v>
      </c>
      <c r="C27" s="45" t="s">
        <v>181</v>
      </c>
      <c r="D27" s="97" t="s">
        <v>169</v>
      </c>
      <c r="E27" s="30">
        <v>0</v>
      </c>
      <c r="F27" s="31">
        <v>0</v>
      </c>
      <c r="G27" s="31">
        <v>0</v>
      </c>
      <c r="H27" s="28">
        <v>1</v>
      </c>
      <c r="I27" s="28">
        <v>1</v>
      </c>
      <c r="J27" s="24"/>
      <c r="K27" s="24"/>
      <c r="L27" s="92" t="s">
        <v>221</v>
      </c>
      <c r="M27" s="24"/>
      <c r="N27" s="24"/>
    </row>
    <row r="28" spans="1:14" ht="30" customHeight="1">
      <c r="A28" s="105" t="s">
        <v>75</v>
      </c>
      <c r="B28" s="42" t="s">
        <v>188</v>
      </c>
      <c r="C28" s="96" t="s">
        <v>163</v>
      </c>
      <c r="D28" s="98" t="s">
        <v>164</v>
      </c>
      <c r="E28" s="30">
        <v>0.98</v>
      </c>
      <c r="F28" s="30">
        <v>1.01</v>
      </c>
      <c r="G28" s="32">
        <v>1.01</v>
      </c>
      <c r="H28" s="28">
        <f>(G28/F28)*100%</f>
        <v>1</v>
      </c>
      <c r="I28" s="28">
        <f>(G28/E28)*100%</f>
        <v>1.0306122448979591</v>
      </c>
      <c r="J28" s="24"/>
      <c r="K28" s="24"/>
      <c r="L28" s="110" t="s">
        <v>222</v>
      </c>
      <c r="M28" s="24"/>
      <c r="N28" s="24"/>
    </row>
    <row r="29" spans="1:14" ht="87.75" customHeight="1">
      <c r="A29" s="106"/>
      <c r="B29" s="42" t="s">
        <v>189</v>
      </c>
      <c r="C29" s="96" t="s">
        <v>163</v>
      </c>
      <c r="D29" s="98" t="s">
        <v>164</v>
      </c>
      <c r="E29" s="43">
        <v>0</v>
      </c>
      <c r="F29" s="31">
        <v>0.2</v>
      </c>
      <c r="G29" s="79">
        <v>0</v>
      </c>
      <c r="H29" s="90">
        <f>(G29/F29)*100%</f>
        <v>0</v>
      </c>
      <c r="I29" s="91">
        <v>0</v>
      </c>
      <c r="J29" s="21" t="s">
        <v>226</v>
      </c>
      <c r="K29" s="24"/>
      <c r="L29" s="111"/>
      <c r="M29" s="24"/>
      <c r="N29" s="24"/>
    </row>
    <row r="30" spans="1:14" ht="67.5" customHeight="1">
      <c r="A30" s="106"/>
      <c r="B30" s="42" t="s">
        <v>186</v>
      </c>
      <c r="C30" s="45" t="s">
        <v>163</v>
      </c>
      <c r="D30" s="97" t="s">
        <v>169</v>
      </c>
      <c r="E30" s="31">
        <v>100</v>
      </c>
      <c r="F30" s="31">
        <v>100</v>
      </c>
      <c r="G30" s="31">
        <v>100</v>
      </c>
      <c r="H30" s="28">
        <f t="shared" si="2"/>
        <v>1</v>
      </c>
      <c r="I30" s="28">
        <f t="shared" si="4"/>
        <v>1</v>
      </c>
      <c r="J30" s="24"/>
      <c r="K30" s="24"/>
      <c r="L30" s="111"/>
      <c r="M30" s="24"/>
      <c r="N30" s="24"/>
    </row>
    <row r="31" spans="1:14" ht="30" customHeight="1">
      <c r="A31" s="107"/>
      <c r="B31" s="42" t="s">
        <v>187</v>
      </c>
      <c r="C31" s="45" t="s">
        <v>181</v>
      </c>
      <c r="D31" s="97" t="s">
        <v>169</v>
      </c>
      <c r="E31" s="30">
        <v>0</v>
      </c>
      <c r="F31" s="31">
        <v>0</v>
      </c>
      <c r="G31" s="31">
        <v>0</v>
      </c>
      <c r="H31" s="28">
        <v>1</v>
      </c>
      <c r="I31" s="28">
        <v>1</v>
      </c>
      <c r="J31" s="24"/>
      <c r="K31" s="24"/>
      <c r="L31" s="112"/>
      <c r="M31" s="24"/>
      <c r="N31" s="24"/>
    </row>
    <row r="32" spans="1:14" ht="30" customHeight="1">
      <c r="A32" s="105" t="s">
        <v>82</v>
      </c>
      <c r="B32" s="44" t="s">
        <v>190</v>
      </c>
      <c r="C32" s="45" t="s">
        <v>163</v>
      </c>
      <c r="D32" s="93" t="s">
        <v>164</v>
      </c>
      <c r="E32" s="31">
        <v>34</v>
      </c>
      <c r="F32" s="47">
        <v>35.700000000000003</v>
      </c>
      <c r="G32" s="21">
        <v>40.1</v>
      </c>
      <c r="H32" s="28">
        <f t="shared" si="2"/>
        <v>1.123249299719888</v>
      </c>
      <c r="I32" s="28">
        <f t="shared" si="4"/>
        <v>1.1794117647058824</v>
      </c>
      <c r="J32" s="24"/>
      <c r="K32" s="24"/>
      <c r="L32" s="113" t="s">
        <v>113</v>
      </c>
      <c r="M32" s="24"/>
      <c r="N32" s="24"/>
    </row>
    <row r="33" spans="1:14" ht="62.25" customHeight="1">
      <c r="A33" s="107"/>
      <c r="B33" s="39" t="s">
        <v>186</v>
      </c>
      <c r="C33" s="45" t="s">
        <v>163</v>
      </c>
      <c r="D33" s="97" t="s">
        <v>169</v>
      </c>
      <c r="E33" s="31">
        <v>100</v>
      </c>
      <c r="F33" s="31">
        <v>100</v>
      </c>
      <c r="G33" s="31">
        <v>100</v>
      </c>
      <c r="H33" s="28">
        <f t="shared" si="2"/>
        <v>1</v>
      </c>
      <c r="I33" s="28">
        <f t="shared" si="4"/>
        <v>1</v>
      </c>
      <c r="J33" s="24"/>
      <c r="K33" s="24"/>
      <c r="L33" s="114"/>
      <c r="M33" s="24"/>
      <c r="N33" s="24"/>
    </row>
    <row r="34" spans="1:14" ht="44.25" customHeight="1">
      <c r="A34" s="105" t="s">
        <v>87</v>
      </c>
      <c r="B34" s="36" t="s">
        <v>191</v>
      </c>
      <c r="C34" s="21" t="s">
        <v>168</v>
      </c>
      <c r="D34" s="31" t="s">
        <v>169</v>
      </c>
      <c r="E34" s="31">
        <v>1</v>
      </c>
      <c r="F34" s="47">
        <v>3</v>
      </c>
      <c r="G34" s="21">
        <v>1</v>
      </c>
      <c r="H34" s="28">
        <f t="shared" si="2"/>
        <v>0.33333333333333331</v>
      </c>
      <c r="I34" s="28">
        <f t="shared" si="4"/>
        <v>1</v>
      </c>
      <c r="J34" s="21" t="s">
        <v>224</v>
      </c>
      <c r="K34" s="24"/>
      <c r="L34" s="113" t="s">
        <v>223</v>
      </c>
      <c r="M34" s="24"/>
      <c r="N34" s="24"/>
    </row>
    <row r="35" spans="1:14" ht="41.25" customHeight="1">
      <c r="A35" s="107"/>
      <c r="B35" s="36" t="s">
        <v>192</v>
      </c>
      <c r="C35" s="48" t="s">
        <v>168</v>
      </c>
      <c r="D35" s="49" t="s">
        <v>169</v>
      </c>
      <c r="E35" s="50"/>
      <c r="F35" s="32">
        <v>2</v>
      </c>
      <c r="G35" s="21">
        <v>2</v>
      </c>
      <c r="H35" s="28">
        <f t="shared" si="2"/>
        <v>1</v>
      </c>
      <c r="I35" s="28">
        <v>1</v>
      </c>
      <c r="J35" s="24"/>
      <c r="K35" s="24"/>
      <c r="L35" s="114"/>
      <c r="M35" s="24"/>
      <c r="N35" s="24"/>
    </row>
    <row r="36" spans="1:14" ht="30">
      <c r="A36" s="108" t="s">
        <v>92</v>
      </c>
      <c r="B36" s="36" t="s">
        <v>193</v>
      </c>
      <c r="C36" s="31" t="s">
        <v>168</v>
      </c>
      <c r="D36" s="31" t="s">
        <v>169</v>
      </c>
      <c r="E36" s="31"/>
      <c r="F36" s="80"/>
      <c r="G36" s="81">
        <v>1</v>
      </c>
      <c r="H36" s="28">
        <v>1</v>
      </c>
      <c r="I36" s="28">
        <v>1</v>
      </c>
      <c r="J36" s="51"/>
      <c r="K36" s="51"/>
      <c r="L36" s="115" t="s">
        <v>113</v>
      </c>
      <c r="M36" s="51"/>
      <c r="N36" s="51"/>
    </row>
    <row r="37" spans="1:14" ht="60">
      <c r="A37" s="109"/>
      <c r="B37" s="39" t="s">
        <v>194</v>
      </c>
      <c r="C37" s="45" t="s">
        <v>168</v>
      </c>
      <c r="D37" s="31" t="s">
        <v>169</v>
      </c>
      <c r="E37" s="30">
        <v>2</v>
      </c>
      <c r="F37" s="80">
        <v>1</v>
      </c>
      <c r="G37" s="81">
        <v>1</v>
      </c>
      <c r="H37" s="28">
        <f t="shared" si="2"/>
        <v>1</v>
      </c>
      <c r="I37" s="28">
        <f t="shared" si="4"/>
        <v>0.5</v>
      </c>
      <c r="J37" s="51"/>
      <c r="K37" s="51"/>
      <c r="L37" s="116"/>
      <c r="M37" s="51"/>
      <c r="N37" s="51"/>
    </row>
    <row r="38" spans="1:14" ht="15.75">
      <c r="A38" s="52"/>
      <c r="B38" s="53"/>
      <c r="C38" s="54"/>
      <c r="D38" s="55"/>
      <c r="E38" s="56"/>
      <c r="F38" s="57"/>
      <c r="G38" s="57"/>
      <c r="H38" s="57"/>
      <c r="I38" s="57"/>
      <c r="J38" s="57"/>
      <c r="K38" s="57"/>
      <c r="L38" s="57"/>
      <c r="M38" s="57"/>
      <c r="N38" s="57"/>
    </row>
    <row r="39" spans="1:14" ht="32.25" customHeight="1">
      <c r="A39" s="104" t="s">
        <v>195</v>
      </c>
      <c r="B39" s="104"/>
      <c r="C39" s="104"/>
      <c r="D39" s="104"/>
      <c r="E39" s="104"/>
      <c r="F39" s="104"/>
      <c r="G39" s="104"/>
      <c r="H39" s="104"/>
      <c r="I39" s="104"/>
      <c r="J39" s="104"/>
      <c r="K39" s="104"/>
      <c r="L39" s="104"/>
      <c r="M39" s="104"/>
      <c r="N39" s="104"/>
    </row>
    <row r="40" spans="1:14" ht="16.5" customHeight="1">
      <c r="A40" s="103" t="s">
        <v>196</v>
      </c>
      <c r="B40" s="103"/>
      <c r="C40" s="103"/>
      <c r="D40" s="103"/>
      <c r="E40" s="103"/>
      <c r="F40" s="103"/>
      <c r="G40" s="103"/>
      <c r="H40" s="103"/>
      <c r="I40" s="103"/>
      <c r="J40" s="103"/>
      <c r="K40" s="103"/>
      <c r="L40" s="103"/>
      <c r="M40" s="103"/>
      <c r="N40" s="103"/>
    </row>
    <row r="41" spans="1:14" ht="30.75" customHeight="1">
      <c r="A41" s="104" t="s">
        <v>197</v>
      </c>
      <c r="B41" s="104"/>
      <c r="C41" s="104"/>
      <c r="D41" s="104"/>
      <c r="E41" s="104"/>
      <c r="F41" s="104"/>
      <c r="G41" s="104"/>
      <c r="H41" s="104"/>
      <c r="I41" s="104"/>
      <c r="J41" s="104"/>
      <c r="K41" s="104"/>
      <c r="L41" s="104"/>
      <c r="M41" s="104"/>
      <c r="N41" s="104"/>
    </row>
    <row r="42" spans="1:14" ht="33.75" customHeight="1">
      <c r="A42" s="104" t="s">
        <v>198</v>
      </c>
      <c r="B42" s="104"/>
      <c r="C42" s="104"/>
      <c r="D42" s="104"/>
      <c r="E42" s="104"/>
      <c r="F42" s="104"/>
      <c r="G42" s="104"/>
      <c r="H42" s="104"/>
      <c r="I42" s="104"/>
      <c r="J42" s="104"/>
      <c r="K42" s="104"/>
      <c r="L42" s="104"/>
      <c r="M42" s="104"/>
      <c r="N42" s="104"/>
    </row>
    <row r="43" spans="1:14">
      <c r="A43" s="104"/>
      <c r="B43" s="104"/>
      <c r="C43" s="104"/>
      <c r="D43" s="104"/>
      <c r="E43" s="104"/>
      <c r="F43" s="104"/>
      <c r="G43" s="104"/>
      <c r="H43" s="104"/>
      <c r="I43" s="104"/>
      <c r="J43" s="104"/>
      <c r="K43" s="104"/>
      <c r="L43" s="104"/>
      <c r="M43" s="104"/>
      <c r="N43" s="104"/>
    </row>
  </sheetData>
  <mergeCells count="35">
    <mergeCell ref="A3:N3"/>
    <mergeCell ref="A5:A7"/>
    <mergeCell ref="B5:B7"/>
    <mergeCell ref="C5:C7"/>
    <mergeCell ref="D5:D7"/>
    <mergeCell ref="E5:G5"/>
    <mergeCell ref="H5:H7"/>
    <mergeCell ref="I5:I7"/>
    <mergeCell ref="J5:J7"/>
    <mergeCell ref="K5:K7"/>
    <mergeCell ref="L5:L7"/>
    <mergeCell ref="M5:M7"/>
    <mergeCell ref="N5:N7"/>
    <mergeCell ref="F6:G6"/>
    <mergeCell ref="A17:A18"/>
    <mergeCell ref="L9:L10"/>
    <mergeCell ref="L17:L18"/>
    <mergeCell ref="L19:L21"/>
    <mergeCell ref="L24:L26"/>
    <mergeCell ref="A19:A20"/>
    <mergeCell ref="A14:A15"/>
    <mergeCell ref="A40:N40"/>
    <mergeCell ref="A41:N41"/>
    <mergeCell ref="A42:N42"/>
    <mergeCell ref="A43:N43"/>
    <mergeCell ref="A23:A27"/>
    <mergeCell ref="A28:A31"/>
    <mergeCell ref="A32:A33"/>
    <mergeCell ref="A34:A35"/>
    <mergeCell ref="A39:N39"/>
    <mergeCell ref="A36:A37"/>
    <mergeCell ref="L28:L31"/>
    <mergeCell ref="L32:L33"/>
    <mergeCell ref="L34:L35"/>
    <mergeCell ref="L36:L37"/>
  </mergeCells>
  <pageMargins left="0.55118110236220474" right="0.35433070866141736" top="0.74803149606299213" bottom="0.74803149606299213" header="0.51181102362204722" footer="0.31496062992125984"/>
  <pageSetup paperSize="9" scale="78" fitToHeight="0" orientation="landscape" r:id="rId1"/>
  <headerFooter>
    <oddHeader>&amp;C&amp;"Times New Roman,обычный" 5</oddHead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13"/>
  <sheetViews>
    <sheetView zoomScaleNormal="100" zoomScaleSheetLayoutView="100" workbookViewId="0">
      <selection activeCell="D18" sqref="D18"/>
    </sheetView>
  </sheetViews>
  <sheetFormatPr defaultColWidth="8.85546875" defaultRowHeight="15"/>
  <cols>
    <col min="1" max="1" width="5.140625" customWidth="1"/>
    <col min="2" max="2" width="41.140625" customWidth="1"/>
    <col min="3" max="3" width="24.42578125" customWidth="1"/>
    <col min="4" max="4" width="15" customWidth="1"/>
    <col min="5" max="5" width="23.42578125" customWidth="1"/>
    <col min="6" max="6" width="16.140625" customWidth="1"/>
    <col min="7" max="7" width="17.42578125" customWidth="1"/>
    <col min="8" max="8" width="22" customWidth="1"/>
  </cols>
  <sheetData>
    <row r="1" spans="1:10" s="62" customFormat="1" ht="18.75">
      <c r="A1" s="58"/>
      <c r="B1" s="59"/>
      <c r="C1" s="59"/>
      <c r="D1" s="60"/>
      <c r="E1" s="60"/>
      <c r="F1" s="61"/>
      <c r="H1" s="63" t="s">
        <v>199</v>
      </c>
      <c r="I1" s="64"/>
    </row>
    <row r="2" spans="1:10" s="62" customFormat="1" ht="18.75">
      <c r="A2" s="58"/>
      <c r="B2" s="59"/>
      <c r="C2" s="59"/>
      <c r="D2" s="60"/>
      <c r="E2" s="60"/>
      <c r="F2" s="61"/>
      <c r="G2" s="59"/>
      <c r="H2" s="59"/>
      <c r="I2" s="59"/>
    </row>
    <row r="3" spans="1:10" s="62" customFormat="1" ht="35.25" customHeight="1">
      <c r="A3" s="126" t="s">
        <v>200</v>
      </c>
      <c r="B3" s="126"/>
      <c r="C3" s="126"/>
      <c r="D3" s="126"/>
      <c r="E3" s="126"/>
      <c r="F3" s="126"/>
      <c r="G3" s="126"/>
      <c r="H3" s="126"/>
      <c r="I3" s="65"/>
      <c r="J3" s="66"/>
    </row>
    <row r="4" spans="1:10" s="62" customFormat="1" ht="15.75">
      <c r="A4" s="67"/>
      <c r="B4" s="16"/>
      <c r="C4" s="16"/>
      <c r="D4" s="16"/>
      <c r="E4" s="16"/>
      <c r="F4" s="68"/>
      <c r="G4" s="16"/>
      <c r="H4" s="16"/>
      <c r="I4" s="16"/>
    </row>
    <row r="5" spans="1:10" s="62" customFormat="1" ht="78" customHeight="1">
      <c r="A5" s="69" t="s">
        <v>144</v>
      </c>
      <c r="B5" s="70" t="s">
        <v>201</v>
      </c>
      <c r="C5" s="70" t="s">
        <v>202</v>
      </c>
      <c r="D5" s="70" t="s">
        <v>203</v>
      </c>
      <c r="E5" s="70" t="s">
        <v>204</v>
      </c>
      <c r="F5" s="70" t="s">
        <v>205</v>
      </c>
      <c r="G5" s="70" t="s">
        <v>206</v>
      </c>
      <c r="H5" s="70" t="s">
        <v>207</v>
      </c>
      <c r="I5" s="16"/>
    </row>
    <row r="6" spans="1:10" s="62" customFormat="1" ht="15.75">
      <c r="A6" s="71"/>
      <c r="B6" s="70"/>
      <c r="C6" s="70"/>
      <c r="D6" s="70">
        <v>0.3</v>
      </c>
      <c r="E6" s="70">
        <v>0.35</v>
      </c>
      <c r="F6" s="70">
        <v>0.35</v>
      </c>
      <c r="G6" s="70"/>
      <c r="H6" s="70"/>
      <c r="I6" s="16"/>
    </row>
    <row r="7" spans="1:10" s="62" customFormat="1" ht="47.25" customHeight="1">
      <c r="A7" s="72">
        <v>1</v>
      </c>
      <c r="B7" s="23" t="s">
        <v>14</v>
      </c>
      <c r="C7" s="73" t="s">
        <v>208</v>
      </c>
      <c r="D7" s="74">
        <f>'11в. Отч пок '!M8</f>
        <v>0.89381598793363493</v>
      </c>
      <c r="E7" s="74">
        <f>'11в. Отч пок '!N8</f>
        <v>1.0184080115630807</v>
      </c>
      <c r="F7" s="160">
        <v>87</v>
      </c>
      <c r="G7" s="159">
        <v>0.92</v>
      </c>
      <c r="H7" s="161" t="s">
        <v>231</v>
      </c>
      <c r="I7" s="16"/>
    </row>
    <row r="8" spans="1:10" s="62" customFormat="1" ht="42" customHeight="1">
      <c r="A8" s="71" t="s">
        <v>209</v>
      </c>
      <c r="B8" s="26" t="s">
        <v>29</v>
      </c>
      <c r="C8" s="73" t="s">
        <v>208</v>
      </c>
      <c r="D8" s="74">
        <f>'11в. Отч пок '!M11</f>
        <v>1</v>
      </c>
      <c r="E8" s="74">
        <f>'11в. Отч пок '!N11</f>
        <v>1</v>
      </c>
      <c r="F8" s="160">
        <v>100</v>
      </c>
      <c r="G8" s="159">
        <v>0.99</v>
      </c>
      <c r="H8" s="162" t="s">
        <v>213</v>
      </c>
      <c r="I8" s="16"/>
    </row>
    <row r="9" spans="1:10" s="62" customFormat="1" ht="42" customHeight="1">
      <c r="A9" s="71" t="s">
        <v>210</v>
      </c>
      <c r="B9" s="26" t="s">
        <v>37</v>
      </c>
      <c r="C9" s="73" t="s">
        <v>208</v>
      </c>
      <c r="D9" s="74">
        <f>'11в. Отч пок '!M13</f>
        <v>0.81518308080808077</v>
      </c>
      <c r="E9" s="74">
        <f>'11в. Отч пок '!N13</f>
        <v>1.1591008771929823</v>
      </c>
      <c r="F9" s="160">
        <v>72</v>
      </c>
      <c r="G9" s="159">
        <v>0.89</v>
      </c>
      <c r="H9" s="162" t="s">
        <v>214</v>
      </c>
      <c r="I9" s="16"/>
    </row>
    <row r="10" spans="1:10" s="62" customFormat="1" ht="41.25" customHeight="1">
      <c r="A10" s="71" t="s">
        <v>211</v>
      </c>
      <c r="B10" s="26" t="s">
        <v>64</v>
      </c>
      <c r="C10" s="73" t="s">
        <v>208</v>
      </c>
      <c r="D10" s="74">
        <f>'11в. Отч пок '!M22</f>
        <v>0.97811473964963136</v>
      </c>
      <c r="E10" s="74">
        <f>'11в. Отч пок '!N22</f>
        <v>1.0176042034055401</v>
      </c>
      <c r="F10" s="160">
        <v>96</v>
      </c>
      <c r="G10" s="159">
        <v>0.98</v>
      </c>
      <c r="H10" s="162" t="s">
        <v>213</v>
      </c>
      <c r="I10" s="16"/>
    </row>
    <row r="11" spans="1:10" s="62" customFormat="1" ht="15.75">
      <c r="A11" s="75"/>
      <c r="B11" s="16"/>
      <c r="C11" s="76"/>
      <c r="D11" s="16"/>
      <c r="E11" s="16"/>
      <c r="F11" s="68"/>
      <c r="G11" s="16"/>
      <c r="H11" s="16"/>
      <c r="I11" s="16"/>
    </row>
    <row r="12" spans="1:10" s="62" customFormat="1" ht="15.75">
      <c r="A12" s="67" t="s">
        <v>212</v>
      </c>
      <c r="B12" s="16"/>
      <c r="C12" s="16"/>
      <c r="D12" s="16"/>
      <c r="E12" s="16"/>
      <c r="F12" s="68"/>
      <c r="G12" s="16"/>
      <c r="H12" s="16"/>
      <c r="I12" s="16"/>
    </row>
    <row r="13" spans="1:10" s="62" customFormat="1" ht="15.75">
      <c r="A13" s="77"/>
      <c r="F13" s="78"/>
    </row>
  </sheetData>
  <mergeCells count="1">
    <mergeCell ref="A3:H3"/>
  </mergeCells>
  <pageMargins left="0.70866141732283472" right="0.70866141732283472" top="0.74803149606299213" bottom="0.74803149606299213" header="0.31496062992125984" footer="0.31496062992125984"/>
  <pageSetup paperSize="9" scale="97" fitToHeight="0" orientation="landscape" r:id="rId1"/>
  <headerFooter>
    <oddHeader>&amp;C&amp;"Times New Roman,обычный"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11а. Отч мероп</vt:lpstr>
      <vt:lpstr>11в. Отч пок </vt:lpstr>
      <vt:lpstr>11г Оц эф</vt:lpstr>
      <vt:lpstr>'11а. Отч мероп'!Заголовки_для_печати</vt:lpstr>
      <vt:lpstr>'11а. Отч мероп'!Область_печати</vt:lpstr>
      <vt:lpstr>'11г Оц эф'!Область_печати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Kirill</dc:creator>
  <cp:lastModifiedBy>BudykoKM</cp:lastModifiedBy>
  <cp:lastPrinted>2021-10-20T07:03:46Z</cp:lastPrinted>
  <dcterms:created xsi:type="dcterms:W3CDTF">2021-07-06T12:33:12Z</dcterms:created>
  <dcterms:modified xsi:type="dcterms:W3CDTF">2022-04-05T11:52:34Z</dcterms:modified>
</cp:coreProperties>
</file>