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пр.1 Свод" sheetId="1" r:id="rId1"/>
  </sheets>
  <definedNames/>
  <calcPr fullCalcOnLoad="1"/>
</workbook>
</file>

<file path=xl/sharedStrings.xml><?xml version="1.0" encoding="utf-8"?>
<sst xmlns="http://schemas.openxmlformats.org/spreadsheetml/2006/main" count="628" uniqueCount="157">
  <si>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</si>
  <si>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</si>
  <si>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</si>
  <si>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</si>
  <si>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</si>
  <si>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</si>
  <si>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</si>
  <si>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</si>
  <si>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</si>
  <si>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</si>
  <si>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</si>
  <si>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</si>
  <si>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</si>
  <si>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</si>
  <si>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</si>
  <si>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</si>
  <si>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</si>
  <si>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</si>
  <si>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</si>
  <si>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</si>
  <si>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</si>
  <si>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</si>
  <si>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</si>
  <si>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</si>
  <si>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</si>
  <si>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</si>
  <si>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</si>
  <si>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</si>
  <si>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</si>
  <si>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</si>
  <si>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</si>
  <si>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</si>
  <si>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</si>
  <si>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</si>
  <si>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</si>
  <si>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</si>
  <si>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</si>
  <si>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</si>
  <si>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</si>
  <si>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</si>
  <si>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</si>
  <si>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</si>
  <si>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</si>
  <si>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</si>
  <si>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</si>
  <si>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</si>
  <si>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</si>
  <si>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</si>
  <si>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</si>
  <si>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</si>
  <si>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</si>
  <si>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</si>
  <si>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</si>
  <si>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</si>
  <si>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11.1.</t>
  </si>
  <si>
    <t>11.2.</t>
  </si>
  <si>
    <t>11.3.</t>
  </si>
  <si>
    <t>11.4.</t>
  </si>
  <si>
    <t>12.1.</t>
  </si>
  <si>
    <t>12.2.</t>
  </si>
  <si>
    <t>12.3.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</si>
  <si>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</si>
  <si>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</si>
  <si>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</si>
  <si>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</si>
  <si>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</si>
  <si>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</si>
  <si>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</si>
  <si>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</si>
  <si>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</si>
  <si>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</si>
  <si>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</si>
  <si>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</si>
  <si>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</si>
  <si>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</si>
  <si>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"Обеспечение комплексной безопасности населения ЗАТО Александровск» на 2014-2020 год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</si>
  <si>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</si>
  <si>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</si>
  <si>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</si>
  <si>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</si>
  <si>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</si>
  <si>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</si>
  <si>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</si>
  <si>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</si>
  <si>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</si>
  <si>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</si>
  <si>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Кассовый расход за отчетный период, руб. коп.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</si>
  <si>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</si>
  <si>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</si>
  <si>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</si>
  <si>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</si>
  <si>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</si>
  <si>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</si>
  <si>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</si>
  <si>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</si>
  <si>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</si>
  <si>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</si>
  <si>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</si>
  <si>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</si>
  <si>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</si>
  <si>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</si>
  <si>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</si>
  <si>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</si>
  <si>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</si>
  <si>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</si>
  <si>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</si>
  <si>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</si>
  <si>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</si>
  <si>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</si>
  <si>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</si>
  <si>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12.4.</t>
  </si>
  <si>
    <t>1.3.</t>
  </si>
  <si>
    <t xml:space="preserve"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 " </t>
  </si>
  <si>
    <t>подпрограмма 1 "Развитие физической культуры и спорта"</t>
  </si>
  <si>
    <t>подпрограмма 1 "Капитальный ремонт многоквартирных домов ЗАТО Александровск"</t>
  </si>
  <si>
    <t>подпрограмма 4                          "Создание и развитие многофункционального центра предоставления государственных и муниципальных услуг ЗАТО Александровск "</t>
  </si>
  <si>
    <t>Плановый объем финансирования на отчетный период,                   руб. коп.</t>
  </si>
  <si>
    <t>Кассовый расход за отчетный период,                 руб. коп.</t>
  </si>
  <si>
    <t xml:space="preserve">подпрограмма 3 «Профилактика экстремизма и терроризма в ЗАТО Александровск» </t>
  </si>
  <si>
    <t>подпрограмма 2 "Защита населения и территории ЗАТО Александровск от чрезвычайных ситуаций, мероприятия в области гражданской обороны"</t>
  </si>
  <si>
    <t>Подпрограмма 2 "Организация траснпортного обслуживания  населения на территории ЗАТО Александровск"</t>
  </si>
  <si>
    <t>Подпрограмма 1 "Автомобильные дороги ЗАТО Александровск"</t>
  </si>
  <si>
    <t>8.2.</t>
  </si>
  <si>
    <t>8.1.</t>
  </si>
  <si>
    <t>ОУиО</t>
  </si>
  <si>
    <t xml:space="preserve">Подпрограмма 3 "Безопасность дорожного движения и снижение дорожно-транспортного травматизма в ЗАТО Александровск"   </t>
  </si>
  <si>
    <t>8.3.</t>
  </si>
  <si>
    <t>10.1.</t>
  </si>
  <si>
    <t>10.2.</t>
  </si>
  <si>
    <t>10.3.</t>
  </si>
  <si>
    <t>10.4.</t>
  </si>
  <si>
    <t>10.5.</t>
  </si>
  <si>
    <t>12.5.</t>
  </si>
  <si>
    <t>12.6.</t>
  </si>
  <si>
    <t>12.7.</t>
  </si>
  <si>
    <t>подпрограмма 8 "Развитие современной инфраструктуры системы образования"</t>
  </si>
  <si>
    <t>12.8.</t>
  </si>
  <si>
    <t xml:space="preserve">МП "Формирование современной городской среды на территории ЗАТО Александровск" на 2018-2022 годы      </t>
  </si>
  <si>
    <t>14</t>
  </si>
  <si>
    <t xml:space="preserve">МП "Содержание и развитие системы жилищно-коммунального хозяйства ЗАТО Александровск  на 2018-2022 годы"         </t>
  </si>
  <si>
    <t>14.1</t>
  </si>
  <si>
    <t>14.2</t>
  </si>
  <si>
    <t>подпрограмма 2 "Содержание и эффективное использование объектов муниципальной собственности ЗАТО Александровск в 2018-2022 годах"</t>
  </si>
  <si>
    <t>14.3</t>
  </si>
  <si>
    <t>подпрограмма 3 "Организация ритуальных услуг» в ЗАТО Александровск на 2018-2022 годы"</t>
  </si>
  <si>
    <t>Сводный отчет по муниципальным программам  ЗАТО Александровск  за 1 полугодие 2019 года</t>
  </si>
  <si>
    <t>общий</t>
  </si>
  <si>
    <t>целевые</t>
  </si>
  <si>
    <t>Выполнение мероприятий запланировано на 2 полугодие 2019 года</t>
  </si>
  <si>
    <t>Выполнение мероприятий запланировано на                                          2 полугодие 2019 года</t>
  </si>
  <si>
    <t>Мероприятие 3.1 носит заявительный характер. Выполнение мероприятий 1.1., 1.4., запланировано на                       2 полугодие 2019 года.</t>
  </si>
  <si>
    <t>Выполнение мероприятий             в течении года</t>
  </si>
  <si>
    <t>Выполнение мероприятий запланировано на                                     2 полугодие 2019 года</t>
  </si>
  <si>
    <t>Выполнение мероприятий                    в течении года</t>
  </si>
  <si>
    <t>Обязательства по оплате взносов на капремонт общего имущества МКД в рамках выставленных счетов выполнены в полном объеме</t>
  </si>
  <si>
    <t xml:space="preserve">Работы запланированы                    на 3 квартал 2019 года  </t>
  </si>
  <si>
    <t>Неполное освоение финансовых средств по мероприятию 2.1. обусловлено оплатой  за фактически оказанные услуги на основании подтверждающих документов. Выполнение мероприятия 3.1 запланировано на 3 квартал 2019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</si>
</sst>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49" fontId="49" fillId="0" borderId="18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2" fontId="50" fillId="0" borderId="1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justify"/>
    </xf>
    <xf numFmtId="0" fontId="2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/>
    </xf>
    <xf numFmtId="0" fontId="3" fillId="0" borderId="13" xfId="0" applyFont="1" applyFill="1" applyBorder="1" applyAlignment="1">
      <alignment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33" borderId="20" xfId="0" applyNumberFormat="1" applyFont="1" applyFill="1" applyBorder="1" applyAlignment="1">
      <alignment vertical="center"/>
    </xf>
    <xf numFmtId="165" fontId="3" fillId="33" borderId="11" xfId="0" applyNumberFormat="1" applyFont="1" applyFill="1" applyBorder="1" applyAlignment="1">
      <alignment vertical="center"/>
    </xf>
    <xf numFmtId="165" fontId="3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165" fontId="2" fillId="33" borderId="16" xfId="0" applyNumberFormat="1" applyFont="1" applyFill="1" applyBorder="1" applyAlignment="1">
      <alignment vertical="center"/>
    </xf>
    <xf numFmtId="165" fontId="51" fillId="33" borderId="11" xfId="0" applyNumberFormat="1" applyFont="1" applyFill="1" applyBorder="1" applyAlignment="1">
      <alignment vertical="center"/>
    </xf>
    <xf numFmtId="165" fontId="50" fillId="33" borderId="11" xfId="0" applyNumberFormat="1" applyFont="1" applyFill="1" applyBorder="1" applyAlignment="1">
      <alignment vertical="center"/>
    </xf>
    <xf numFmtId="165" fontId="50" fillId="33" borderId="13" xfId="0" applyNumberFormat="1" applyFont="1" applyFill="1" applyBorder="1" applyAlignment="1">
      <alignment vertical="center"/>
    </xf>
    <xf numFmtId="165" fontId="3" fillId="33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justify" vertical="center" wrapText="1"/>
    </xf>
    <xf numFmtId="165" fontId="2" fillId="33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165" fontId="3" fillId="33" borderId="13" xfId="0" applyNumberFormat="1" applyFont="1" applyFill="1" applyBorder="1" applyAlignment="1">
      <alignment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justify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/>
    </xf>
    <xf numFmtId="0" fontId="2" fillId="0" borderId="31" xfId="0" applyFont="1" applyFill="1" applyBorder="1" applyAlignment="1">
      <alignment horizontal="justify" vertical="center"/>
    </xf>
    <xf numFmtId="49" fontId="50" fillId="0" borderId="35" xfId="0" applyNumberFormat="1" applyFont="1" applyFill="1" applyBorder="1" applyAlignment="1">
      <alignment horizontal="center" vertical="center" wrapText="1"/>
    </xf>
    <xf numFmtId="49" fontId="50" fillId="0" borderId="43" xfId="0" applyNumberFormat="1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justify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27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"/>
  <sheetViews>
    <sheetView tabSelected="1" zoomScale="90" zoomScaleNormal="90" zoomScalePageLayoutView="0" workbookViewId="0" topLeftCell="A1">
      <selection activeCell="A2" sqref="A2:H2"/>
    </sheetView>
  </sheetViews>
  <sheetFormatPr defaultColWidth="9.125" defaultRowHeight="12.75"/>
  <cols>
    <col min="1" max="1" width="5.125" style="1" customWidth="1"/>
    <col min="2" max="2" width="30.875" style="1" customWidth="1"/>
    <col min="3" max="3" width="13.375" style="1" customWidth="1"/>
    <col min="4" max="4" width="14.375" style="1" customWidth="1"/>
    <col min="5" max="5" width="19.875" style="1" customWidth="1"/>
    <col min="6" max="6" width="19.625" style="1" customWidth="1"/>
    <col min="7" max="7" width="14.875" style="1" customWidth="1"/>
    <col min="8" max="8" width="27.25390625" style="1" customWidth="1"/>
    <col min="9" max="10" width="15.375" style="1" bestFit="1" customWidth="1"/>
    <col min="11" max="11" width="16.375" style="1" bestFit="1" customWidth="1"/>
    <col min="12" max="12" width="13.625" style="1" bestFit="1" customWidth="1"/>
    <col min="13" max="13" width="20.625" style="1" customWidth="1"/>
    <col min="14" max="14" width="18.125" style="1" customWidth="1"/>
    <col min="15" max="16384" width="9.125" style="1" customWidth="1"/>
  </cols>
  <sheetData>
    <row r="1" spans="1:8" ht="15.75">
      <c r="A1" s="228"/>
      <c r="B1" s="228"/>
      <c r="C1" s="228"/>
      <c r="D1" s="228"/>
      <c r="E1" s="228"/>
      <c r="F1" s="228"/>
      <c r="G1" s="228"/>
      <c r="H1" s="228"/>
    </row>
    <row r="2" spans="1:9" ht="15.75">
      <c r="A2" s="229" t="s">
        <v>145</v>
      </c>
      <c r="B2" s="229"/>
      <c r="C2" s="229"/>
      <c r="D2" s="229"/>
      <c r="E2" s="229"/>
      <c r="F2" s="229"/>
      <c r="G2" s="229"/>
      <c r="H2" s="229"/>
      <c r="I2" s="43"/>
    </row>
    <row r="3" spans="1:9" ht="15.75">
      <c r="A3" s="211" t="s">
        <v>0</v>
      </c>
      <c r="B3" s="211" t="s">
        <v>30</v>
      </c>
      <c r="C3" s="211" t="s">
        <v>71</v>
      </c>
      <c r="D3" s="212" t="s">
        <v>29</v>
      </c>
      <c r="E3" s="212"/>
      <c r="F3" s="212"/>
      <c r="G3" s="211" t="s">
        <v>73</v>
      </c>
      <c r="H3" s="211" t="s">
        <v>24</v>
      </c>
      <c r="I3" s="61"/>
    </row>
    <row r="4" spans="1:9" ht="51">
      <c r="A4" s="211"/>
      <c r="B4" s="211"/>
      <c r="C4" s="211"/>
      <c r="D4" s="95" t="s">
        <v>23</v>
      </c>
      <c r="E4" s="95" t="s">
        <v>116</v>
      </c>
      <c r="F4" s="95" t="s">
        <v>117</v>
      </c>
      <c r="G4" s="211"/>
      <c r="H4" s="211"/>
      <c r="I4" s="61"/>
    </row>
    <row r="5" spans="1:9" ht="16.5" thickBo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44"/>
    </row>
    <row r="6" spans="1:9" ht="28.5" customHeight="1">
      <c r="A6" s="217" t="s">
        <v>1</v>
      </c>
      <c r="B6" s="231" t="s">
        <v>74</v>
      </c>
      <c r="C6" s="233" t="s">
        <v>12</v>
      </c>
      <c r="D6" s="153" t="s">
        <v>21</v>
      </c>
      <c r="E6" s="116">
        <f>SUM(E7:E10)</f>
        <v>60446774.86</v>
      </c>
      <c r="F6" s="116">
        <f>SUM(F7:F10)</f>
        <v>24021785.85</v>
      </c>
      <c r="G6" s="34">
        <f>F6/E6*100</f>
        <v>39.74039294178482</v>
      </c>
      <c r="H6" s="235"/>
      <c r="I6" s="45"/>
    </row>
    <row r="7" spans="1:9" ht="28.5" customHeight="1">
      <c r="A7" s="218"/>
      <c r="B7" s="232"/>
      <c r="C7" s="234"/>
      <c r="D7" s="154" t="s">
        <v>18</v>
      </c>
      <c r="E7" s="117">
        <f>E12+E17+E22</f>
        <v>60446774.86</v>
      </c>
      <c r="F7" s="117">
        <f>F12+F17+F22</f>
        <v>24021785.85</v>
      </c>
      <c r="G7" s="19">
        <f>F7/E7*100</f>
        <v>39.74039294178482</v>
      </c>
      <c r="H7" s="236"/>
      <c r="I7" s="45"/>
    </row>
    <row r="8" spans="1:9" ht="28.5" customHeight="1">
      <c r="A8" s="218"/>
      <c r="B8" s="232"/>
      <c r="C8" s="234"/>
      <c r="D8" s="154" t="s">
        <v>19</v>
      </c>
      <c r="E8" s="117">
        <f aca="true" t="shared" si="0" ref="E8:F10">E13+E18+E23</f>
        <v>0</v>
      </c>
      <c r="F8" s="117">
        <f t="shared" si="0"/>
        <v>0</v>
      </c>
      <c r="G8" s="19">
        <v>0</v>
      </c>
      <c r="H8" s="236"/>
      <c r="I8" s="45"/>
    </row>
    <row r="9" spans="1:9" ht="28.5" customHeight="1">
      <c r="A9" s="218"/>
      <c r="B9" s="232"/>
      <c r="C9" s="234"/>
      <c r="D9" s="154" t="s">
        <v>20</v>
      </c>
      <c r="E9" s="117">
        <f t="shared" si="0"/>
        <v>0</v>
      </c>
      <c r="F9" s="117">
        <f t="shared" si="0"/>
        <v>0</v>
      </c>
      <c r="G9" s="19">
        <v>0</v>
      </c>
      <c r="H9" s="236"/>
      <c r="I9" s="45"/>
    </row>
    <row r="10" spans="1:9" ht="27" customHeight="1">
      <c r="A10" s="218"/>
      <c r="B10" s="232"/>
      <c r="C10" s="234"/>
      <c r="D10" s="154" t="s">
        <v>22</v>
      </c>
      <c r="E10" s="117">
        <f t="shared" si="0"/>
        <v>0</v>
      </c>
      <c r="F10" s="117">
        <f t="shared" si="0"/>
        <v>0</v>
      </c>
      <c r="G10" s="19">
        <v>0</v>
      </c>
      <c r="H10" s="236"/>
      <c r="I10" s="45"/>
    </row>
    <row r="11" spans="1:9" ht="18" customHeight="1">
      <c r="A11" s="31" t="s">
        <v>33</v>
      </c>
      <c r="B11" s="179" t="s">
        <v>98</v>
      </c>
      <c r="C11" s="20"/>
      <c r="D11" s="151" t="s">
        <v>21</v>
      </c>
      <c r="E11" s="118">
        <f>SUM(E12:E15)</f>
        <v>10824410.81</v>
      </c>
      <c r="F11" s="118">
        <f>SUM(F12:F15)</f>
        <v>5329959.48</v>
      </c>
      <c r="G11" s="15">
        <f>F11/E11*100</f>
        <v>49.24018104593723</v>
      </c>
      <c r="H11" s="201"/>
      <c r="I11" s="46"/>
    </row>
    <row r="12" spans="1:9" ht="18" customHeight="1">
      <c r="A12" s="31"/>
      <c r="B12" s="179"/>
      <c r="C12" s="20"/>
      <c r="D12" s="21" t="s">
        <v>18</v>
      </c>
      <c r="E12" s="119">
        <v>10824410.81</v>
      </c>
      <c r="F12" s="119">
        <v>5329959.48</v>
      </c>
      <c r="G12" s="16">
        <f>F12/E12*100</f>
        <v>49.24018104593723</v>
      </c>
      <c r="H12" s="201"/>
      <c r="I12" s="46"/>
    </row>
    <row r="13" spans="1:9" ht="18" customHeight="1">
      <c r="A13" s="31"/>
      <c r="B13" s="179"/>
      <c r="C13" s="20"/>
      <c r="D13" s="21" t="s">
        <v>19</v>
      </c>
      <c r="E13" s="119">
        <v>0</v>
      </c>
      <c r="F13" s="119">
        <v>0</v>
      </c>
      <c r="G13" s="16">
        <v>0</v>
      </c>
      <c r="H13" s="201"/>
      <c r="I13" s="46"/>
    </row>
    <row r="14" spans="1:9" ht="18" customHeight="1">
      <c r="A14" s="31"/>
      <c r="B14" s="179"/>
      <c r="C14" s="20"/>
      <c r="D14" s="21" t="s">
        <v>20</v>
      </c>
      <c r="E14" s="119">
        <v>0</v>
      </c>
      <c r="F14" s="119">
        <v>0</v>
      </c>
      <c r="G14" s="16">
        <v>0</v>
      </c>
      <c r="H14" s="201"/>
      <c r="I14" s="46"/>
    </row>
    <row r="15" spans="1:9" ht="18" customHeight="1">
      <c r="A15" s="32"/>
      <c r="B15" s="180"/>
      <c r="C15" s="33"/>
      <c r="D15" s="21" t="s">
        <v>22</v>
      </c>
      <c r="E15" s="119">
        <v>0</v>
      </c>
      <c r="F15" s="119">
        <v>0</v>
      </c>
      <c r="G15" s="16">
        <v>0</v>
      </c>
      <c r="H15" s="202"/>
      <c r="I15" s="46"/>
    </row>
    <row r="16" spans="1:9" ht="20.25" customHeight="1">
      <c r="A16" s="17" t="s">
        <v>34</v>
      </c>
      <c r="B16" s="184" t="s">
        <v>99</v>
      </c>
      <c r="C16" s="18"/>
      <c r="D16" s="154" t="s">
        <v>21</v>
      </c>
      <c r="E16" s="117">
        <f>SUM(E17:E20)</f>
        <v>17260275.33</v>
      </c>
      <c r="F16" s="117">
        <f>SUM(F17:F20)</f>
        <v>5056597.9</v>
      </c>
      <c r="G16" s="19">
        <f>F16/E16*100</f>
        <v>29.296160132574204</v>
      </c>
      <c r="H16" s="176" t="s">
        <v>153</v>
      </c>
      <c r="I16" s="46"/>
    </row>
    <row r="17" spans="1:9" ht="20.25" customHeight="1">
      <c r="A17" s="144"/>
      <c r="B17" s="179"/>
      <c r="C17" s="20"/>
      <c r="D17" s="21" t="s">
        <v>18</v>
      </c>
      <c r="E17" s="119">
        <v>17260275.33</v>
      </c>
      <c r="F17" s="119">
        <v>5056597.9</v>
      </c>
      <c r="G17" s="16">
        <f>F17/E17*100</f>
        <v>29.296160132574204</v>
      </c>
      <c r="H17" s="177"/>
      <c r="I17" s="46"/>
    </row>
    <row r="18" spans="1:9" ht="20.25" customHeight="1">
      <c r="A18" s="144"/>
      <c r="B18" s="179"/>
      <c r="C18" s="20"/>
      <c r="D18" s="21" t="s">
        <v>19</v>
      </c>
      <c r="E18" s="119">
        <v>0</v>
      </c>
      <c r="F18" s="119">
        <v>0</v>
      </c>
      <c r="G18" s="16">
        <v>0</v>
      </c>
      <c r="H18" s="177"/>
      <c r="I18" s="46"/>
    </row>
    <row r="19" spans="1:9" ht="20.25" customHeight="1">
      <c r="A19" s="144"/>
      <c r="B19" s="179"/>
      <c r="C19" s="20"/>
      <c r="D19" s="21" t="s">
        <v>20</v>
      </c>
      <c r="E19" s="119">
        <v>0</v>
      </c>
      <c r="F19" s="119">
        <v>0</v>
      </c>
      <c r="G19" s="16">
        <v>0</v>
      </c>
      <c r="H19" s="177"/>
      <c r="I19" s="46"/>
    </row>
    <row r="20" spans="1:9" ht="20.25" customHeight="1">
      <c r="A20" s="152"/>
      <c r="B20" s="180"/>
      <c r="C20" s="33"/>
      <c r="D20" s="21" t="s">
        <v>22</v>
      </c>
      <c r="E20" s="119">
        <v>0</v>
      </c>
      <c r="F20" s="119">
        <v>0</v>
      </c>
      <c r="G20" s="16">
        <v>0</v>
      </c>
      <c r="H20" s="178"/>
      <c r="I20" s="46"/>
    </row>
    <row r="21" spans="1:9" ht="27" customHeight="1">
      <c r="A21" s="31" t="s">
        <v>111</v>
      </c>
      <c r="B21" s="179" t="s">
        <v>112</v>
      </c>
      <c r="C21" s="20"/>
      <c r="D21" s="151" t="s">
        <v>21</v>
      </c>
      <c r="E21" s="118">
        <f>SUM(E22:E25)</f>
        <v>32362088.72</v>
      </c>
      <c r="F21" s="118">
        <f>SUM(F22:F25)</f>
        <v>13635228.47</v>
      </c>
      <c r="G21" s="15">
        <f>F21/E21*100</f>
        <v>42.13333875935311</v>
      </c>
      <c r="H21" s="176" t="s">
        <v>153</v>
      </c>
      <c r="I21" s="61"/>
    </row>
    <row r="22" spans="1:9" ht="27" customHeight="1">
      <c r="A22" s="144"/>
      <c r="B22" s="179"/>
      <c r="C22" s="20"/>
      <c r="D22" s="21" t="s">
        <v>18</v>
      </c>
      <c r="E22" s="119">
        <v>32362088.72</v>
      </c>
      <c r="F22" s="119">
        <v>13635228.47</v>
      </c>
      <c r="G22" s="16">
        <f>F22/E22*100</f>
        <v>42.13333875935311</v>
      </c>
      <c r="H22" s="177"/>
      <c r="I22" s="61"/>
    </row>
    <row r="23" spans="1:9" ht="27" customHeight="1">
      <c r="A23" s="144"/>
      <c r="B23" s="179"/>
      <c r="C23" s="20"/>
      <c r="D23" s="21" t="s">
        <v>19</v>
      </c>
      <c r="E23" s="119">
        <v>0</v>
      </c>
      <c r="F23" s="119">
        <v>0</v>
      </c>
      <c r="G23" s="16">
        <v>0</v>
      </c>
      <c r="H23" s="177"/>
      <c r="I23" s="61"/>
    </row>
    <row r="24" spans="1:11" ht="27" customHeight="1">
      <c r="A24" s="144"/>
      <c r="B24" s="179"/>
      <c r="C24" s="20"/>
      <c r="D24" s="21" t="s">
        <v>20</v>
      </c>
      <c r="E24" s="119">
        <v>0</v>
      </c>
      <c r="F24" s="119">
        <v>0</v>
      </c>
      <c r="G24" s="16">
        <v>0</v>
      </c>
      <c r="H24" s="177"/>
      <c r="I24" s="61"/>
      <c r="K24" s="2"/>
    </row>
    <row r="25" spans="1:9" ht="27" customHeight="1" thickBot="1">
      <c r="A25" s="145"/>
      <c r="B25" s="185"/>
      <c r="C25" s="22"/>
      <c r="D25" s="23" t="s">
        <v>22</v>
      </c>
      <c r="E25" s="120">
        <v>0</v>
      </c>
      <c r="F25" s="120">
        <v>0</v>
      </c>
      <c r="G25" s="24">
        <v>0</v>
      </c>
      <c r="H25" s="186"/>
      <c r="I25" s="61"/>
    </row>
    <row r="26" spans="1:11" ht="15.75">
      <c r="A26" s="105"/>
      <c r="B26" s="105"/>
      <c r="C26" s="26"/>
      <c r="D26" s="26"/>
      <c r="E26" s="27"/>
      <c r="F26" s="27"/>
      <c r="G26" s="28"/>
      <c r="H26" s="29" t="s">
        <v>61</v>
      </c>
      <c r="I26" s="47"/>
      <c r="K26" s="2"/>
    </row>
    <row r="27" spans="1:9" ht="15.75">
      <c r="A27" s="211" t="s">
        <v>0</v>
      </c>
      <c r="B27" s="211" t="s">
        <v>30</v>
      </c>
      <c r="C27" s="211" t="s">
        <v>71</v>
      </c>
      <c r="D27" s="212" t="s">
        <v>29</v>
      </c>
      <c r="E27" s="212"/>
      <c r="F27" s="212"/>
      <c r="G27" s="211" t="s">
        <v>73</v>
      </c>
      <c r="H27" s="211" t="s">
        <v>24</v>
      </c>
      <c r="I27" s="61"/>
    </row>
    <row r="28" spans="1:9" ht="51">
      <c r="A28" s="211"/>
      <c r="B28" s="211"/>
      <c r="C28" s="211"/>
      <c r="D28" s="95" t="s">
        <v>23</v>
      </c>
      <c r="E28" s="95" t="s">
        <v>72</v>
      </c>
      <c r="F28" s="95" t="s">
        <v>86</v>
      </c>
      <c r="G28" s="211"/>
      <c r="H28" s="211"/>
      <c r="I28" s="61"/>
    </row>
    <row r="29" spans="1:9" ht="16.5" thickBot="1">
      <c r="A29" s="30" t="s">
        <v>1</v>
      </c>
      <c r="B29" s="30" t="s">
        <v>2</v>
      </c>
      <c r="C29" s="30" t="s">
        <v>3</v>
      </c>
      <c r="D29" s="30" t="s">
        <v>4</v>
      </c>
      <c r="E29" s="30" t="s">
        <v>5</v>
      </c>
      <c r="F29" s="30" t="s">
        <v>6</v>
      </c>
      <c r="G29" s="30" t="s">
        <v>7</v>
      </c>
      <c r="H29" s="30" t="s">
        <v>8</v>
      </c>
      <c r="I29" s="44"/>
    </row>
    <row r="30" spans="1:9" ht="18" customHeight="1">
      <c r="A30" s="217" t="s">
        <v>2</v>
      </c>
      <c r="B30" s="220" t="s">
        <v>75</v>
      </c>
      <c r="C30" s="173" t="s">
        <v>124</v>
      </c>
      <c r="D30" s="141" t="s">
        <v>21</v>
      </c>
      <c r="E30" s="116">
        <f>SUM(E31:E34)</f>
        <v>42226920.59</v>
      </c>
      <c r="F30" s="116">
        <f>SUM(F31:F34)</f>
        <v>21200818.22</v>
      </c>
      <c r="G30" s="34">
        <f>F30/E30*100</f>
        <v>50.206877327968556</v>
      </c>
      <c r="H30" s="223"/>
      <c r="I30" s="48"/>
    </row>
    <row r="31" spans="1:9" ht="18" customHeight="1">
      <c r="A31" s="218"/>
      <c r="B31" s="221"/>
      <c r="C31" s="174"/>
      <c r="D31" s="142" t="s">
        <v>18</v>
      </c>
      <c r="E31" s="117">
        <f>E36+E41+E46</f>
        <v>42226920.59</v>
      </c>
      <c r="F31" s="117">
        <f>F36+F41+F46</f>
        <v>21200818.22</v>
      </c>
      <c r="G31" s="19">
        <f>F31/E31*100</f>
        <v>50.206877327968556</v>
      </c>
      <c r="H31" s="209"/>
      <c r="I31" s="48"/>
    </row>
    <row r="32" spans="1:9" ht="18" customHeight="1">
      <c r="A32" s="218"/>
      <c r="B32" s="221"/>
      <c r="C32" s="174"/>
      <c r="D32" s="142" t="s">
        <v>19</v>
      </c>
      <c r="E32" s="117">
        <f aca="true" t="shared" si="1" ref="E32:F34">E37+E42+E47</f>
        <v>0</v>
      </c>
      <c r="F32" s="117">
        <f t="shared" si="1"/>
        <v>0</v>
      </c>
      <c r="G32" s="19">
        <v>0</v>
      </c>
      <c r="H32" s="209"/>
      <c r="I32" s="48"/>
    </row>
    <row r="33" spans="1:9" ht="18" customHeight="1">
      <c r="A33" s="218"/>
      <c r="B33" s="221"/>
      <c r="C33" s="174"/>
      <c r="D33" s="142" t="s">
        <v>20</v>
      </c>
      <c r="E33" s="117">
        <f t="shared" si="1"/>
        <v>0</v>
      </c>
      <c r="F33" s="117">
        <f t="shared" si="1"/>
        <v>0</v>
      </c>
      <c r="G33" s="19">
        <v>0</v>
      </c>
      <c r="H33" s="209"/>
      <c r="I33" s="48"/>
    </row>
    <row r="34" spans="1:9" ht="18" customHeight="1">
      <c r="A34" s="219"/>
      <c r="B34" s="222"/>
      <c r="C34" s="174"/>
      <c r="D34" s="142" t="s">
        <v>22</v>
      </c>
      <c r="E34" s="117">
        <f t="shared" si="1"/>
        <v>0</v>
      </c>
      <c r="F34" s="117">
        <f t="shared" si="1"/>
        <v>0</v>
      </c>
      <c r="G34" s="19">
        <v>0</v>
      </c>
      <c r="H34" s="209"/>
      <c r="I34" s="48"/>
    </row>
    <row r="35" spans="1:9" ht="18" customHeight="1">
      <c r="A35" s="17" t="s">
        <v>35</v>
      </c>
      <c r="B35" s="224" t="s">
        <v>94</v>
      </c>
      <c r="C35" s="18"/>
      <c r="D35" s="62" t="s">
        <v>21</v>
      </c>
      <c r="E35" s="117">
        <f>SUM(E36:E39)</f>
        <v>470735</v>
      </c>
      <c r="F35" s="117">
        <f>SUM(F36:F39)</f>
        <v>221968.54</v>
      </c>
      <c r="G35" s="135">
        <f>F35/E35*100</f>
        <v>47.153608718280985</v>
      </c>
      <c r="H35" s="213" t="s">
        <v>148</v>
      </c>
      <c r="I35" s="61"/>
    </row>
    <row r="36" spans="1:9" ht="18" customHeight="1">
      <c r="A36" s="31"/>
      <c r="B36" s="225"/>
      <c r="C36" s="20"/>
      <c r="D36" s="63" t="s">
        <v>18</v>
      </c>
      <c r="E36" s="119">
        <v>470735</v>
      </c>
      <c r="F36" s="119">
        <v>221968.54</v>
      </c>
      <c r="G36" s="16">
        <f>F36/E36*100</f>
        <v>47.153608718280985</v>
      </c>
      <c r="H36" s="213"/>
      <c r="I36" s="61"/>
    </row>
    <row r="37" spans="1:9" ht="18" customHeight="1">
      <c r="A37" s="31"/>
      <c r="B37" s="225"/>
      <c r="C37" s="20"/>
      <c r="D37" s="63" t="s">
        <v>19</v>
      </c>
      <c r="E37" s="119">
        <v>0</v>
      </c>
      <c r="F37" s="119">
        <v>0</v>
      </c>
      <c r="G37" s="16">
        <v>0</v>
      </c>
      <c r="H37" s="213"/>
      <c r="I37" s="61"/>
    </row>
    <row r="38" spans="1:9" ht="18" customHeight="1">
      <c r="A38" s="31"/>
      <c r="B38" s="225"/>
      <c r="C38" s="20"/>
      <c r="D38" s="63" t="s">
        <v>20</v>
      </c>
      <c r="E38" s="119">
        <v>0</v>
      </c>
      <c r="F38" s="119">
        <v>0</v>
      </c>
      <c r="G38" s="16">
        <v>0</v>
      </c>
      <c r="H38" s="213"/>
      <c r="I38" s="61"/>
    </row>
    <row r="39" spans="1:9" ht="18" customHeight="1">
      <c r="A39" s="32"/>
      <c r="B39" s="226"/>
      <c r="C39" s="33"/>
      <c r="D39" s="63" t="s">
        <v>22</v>
      </c>
      <c r="E39" s="119">
        <v>0</v>
      </c>
      <c r="F39" s="119">
        <v>0</v>
      </c>
      <c r="G39" s="16">
        <v>0</v>
      </c>
      <c r="H39" s="213"/>
      <c r="I39" s="61"/>
    </row>
    <row r="40" spans="1:13" s="76" customFormat="1" ht="19.5" customHeight="1">
      <c r="A40" s="64" t="s">
        <v>36</v>
      </c>
      <c r="B40" s="237" t="s">
        <v>119</v>
      </c>
      <c r="C40" s="65"/>
      <c r="D40" s="66" t="s">
        <v>21</v>
      </c>
      <c r="E40" s="121">
        <f>SUM(E41:E44)</f>
        <v>41484185.59</v>
      </c>
      <c r="F40" s="121">
        <f>SUM(F41:F44)</f>
        <v>20706849.68</v>
      </c>
      <c r="G40" s="72">
        <f>F40/E40*100</f>
        <v>49.91504445730641</v>
      </c>
      <c r="H40" s="239"/>
      <c r="I40" s="75"/>
      <c r="M40" s="77"/>
    </row>
    <row r="41" spans="1:13" s="76" customFormat="1" ht="21" customHeight="1">
      <c r="A41" s="67"/>
      <c r="B41" s="237"/>
      <c r="C41" s="68"/>
      <c r="D41" s="69" t="s">
        <v>18</v>
      </c>
      <c r="E41" s="122">
        <v>41484185.59</v>
      </c>
      <c r="F41" s="122">
        <v>20706849.68</v>
      </c>
      <c r="G41" s="73">
        <f>F41/E41*100</f>
        <v>49.91504445730641</v>
      </c>
      <c r="H41" s="239"/>
      <c r="I41" s="75"/>
      <c r="L41" s="77"/>
      <c r="M41" s="78"/>
    </row>
    <row r="42" spans="1:9" s="76" customFormat="1" ht="18" customHeight="1">
      <c r="A42" s="67"/>
      <c r="B42" s="237"/>
      <c r="C42" s="68"/>
      <c r="D42" s="69" t="s">
        <v>19</v>
      </c>
      <c r="E42" s="122">
        <v>0</v>
      </c>
      <c r="F42" s="122">
        <v>0</v>
      </c>
      <c r="G42" s="73">
        <v>0</v>
      </c>
      <c r="H42" s="239"/>
      <c r="I42" s="75"/>
    </row>
    <row r="43" spans="1:9" s="76" customFormat="1" ht="18" customHeight="1">
      <c r="A43" s="67"/>
      <c r="B43" s="237"/>
      <c r="C43" s="68"/>
      <c r="D43" s="69" t="s">
        <v>20</v>
      </c>
      <c r="E43" s="122">
        <v>0</v>
      </c>
      <c r="F43" s="122">
        <v>0</v>
      </c>
      <c r="G43" s="73">
        <v>0</v>
      </c>
      <c r="H43" s="239"/>
      <c r="I43" s="75"/>
    </row>
    <row r="44" spans="1:9" s="76" customFormat="1" ht="18" customHeight="1">
      <c r="A44" s="70"/>
      <c r="B44" s="238"/>
      <c r="C44" s="68"/>
      <c r="D44" s="71" t="s">
        <v>22</v>
      </c>
      <c r="E44" s="123">
        <v>0</v>
      </c>
      <c r="F44" s="123">
        <v>0</v>
      </c>
      <c r="G44" s="74">
        <v>0</v>
      </c>
      <c r="H44" s="239"/>
      <c r="I44" s="75"/>
    </row>
    <row r="45" spans="1:9" ht="21" customHeight="1">
      <c r="A45" s="17" t="s">
        <v>37</v>
      </c>
      <c r="B45" s="240" t="s">
        <v>118</v>
      </c>
      <c r="C45" s="18"/>
      <c r="D45" s="62" t="s">
        <v>21</v>
      </c>
      <c r="E45" s="117">
        <f>SUM(E46:E49)</f>
        <v>272000</v>
      </c>
      <c r="F45" s="117">
        <f>SUM(F46:F49)</f>
        <v>272000</v>
      </c>
      <c r="G45" s="19">
        <f>F45/E45*100</f>
        <v>100</v>
      </c>
      <c r="H45" s="215"/>
      <c r="I45" s="61"/>
    </row>
    <row r="46" spans="1:9" ht="21" customHeight="1">
      <c r="A46" s="31"/>
      <c r="B46" s="241"/>
      <c r="C46" s="20"/>
      <c r="D46" s="63" t="s">
        <v>18</v>
      </c>
      <c r="E46" s="119">
        <v>272000</v>
      </c>
      <c r="F46" s="119">
        <v>272000</v>
      </c>
      <c r="G46" s="16">
        <f>F46/E46*100</f>
        <v>100</v>
      </c>
      <c r="H46" s="215"/>
      <c r="I46" s="61"/>
    </row>
    <row r="47" spans="1:9" ht="21" customHeight="1">
      <c r="A47" s="138"/>
      <c r="B47" s="241"/>
      <c r="C47" s="20"/>
      <c r="D47" s="63" t="s">
        <v>19</v>
      </c>
      <c r="E47" s="119">
        <v>0</v>
      </c>
      <c r="F47" s="119">
        <v>0</v>
      </c>
      <c r="G47" s="16">
        <v>0</v>
      </c>
      <c r="H47" s="215"/>
      <c r="I47" s="61"/>
    </row>
    <row r="48" spans="1:9" ht="21" customHeight="1">
      <c r="A48" s="138"/>
      <c r="B48" s="241"/>
      <c r="C48" s="20"/>
      <c r="D48" s="63" t="s">
        <v>20</v>
      </c>
      <c r="E48" s="119">
        <v>0</v>
      </c>
      <c r="F48" s="119">
        <v>0</v>
      </c>
      <c r="G48" s="16">
        <v>0</v>
      </c>
      <c r="H48" s="215"/>
      <c r="I48" s="61"/>
    </row>
    <row r="49" spans="1:9" ht="21" customHeight="1" thickBot="1">
      <c r="A49" s="139"/>
      <c r="B49" s="242"/>
      <c r="C49" s="22"/>
      <c r="D49" s="79" t="s">
        <v>22</v>
      </c>
      <c r="E49" s="120">
        <v>0</v>
      </c>
      <c r="F49" s="120">
        <v>0</v>
      </c>
      <c r="G49" s="24">
        <v>0</v>
      </c>
      <c r="H49" s="216"/>
      <c r="I49" s="61"/>
    </row>
    <row r="50" spans="1:11" ht="18" customHeight="1">
      <c r="A50" s="168" t="s">
        <v>3</v>
      </c>
      <c r="B50" s="171" t="s">
        <v>78</v>
      </c>
      <c r="C50" s="174" t="s">
        <v>25</v>
      </c>
      <c r="D50" s="140" t="s">
        <v>21</v>
      </c>
      <c r="E50" s="118">
        <f>SUM(E51:E54)</f>
        <v>292591</v>
      </c>
      <c r="F50" s="118">
        <f>SUM(F51:F54)</f>
        <v>122750</v>
      </c>
      <c r="G50" s="137">
        <f>F50/E50*100</f>
        <v>41.95275999603542</v>
      </c>
      <c r="H50" s="178" t="s">
        <v>148</v>
      </c>
      <c r="I50" s="61"/>
      <c r="J50" s="2"/>
      <c r="K50" s="13"/>
    </row>
    <row r="51" spans="1:9" ht="18" customHeight="1">
      <c r="A51" s="168"/>
      <c r="B51" s="171"/>
      <c r="C51" s="174"/>
      <c r="D51" s="104" t="s">
        <v>18</v>
      </c>
      <c r="E51" s="117">
        <v>183326</v>
      </c>
      <c r="F51" s="117">
        <v>122750</v>
      </c>
      <c r="G51" s="19">
        <f>F51/E51*100</f>
        <v>66.95722374349519</v>
      </c>
      <c r="H51" s="213"/>
      <c r="I51" s="61"/>
    </row>
    <row r="52" spans="1:9" ht="18" customHeight="1">
      <c r="A52" s="168"/>
      <c r="B52" s="171"/>
      <c r="C52" s="174"/>
      <c r="D52" s="104" t="s">
        <v>19</v>
      </c>
      <c r="E52" s="117">
        <v>109265</v>
      </c>
      <c r="F52" s="117">
        <v>0</v>
      </c>
      <c r="G52" s="19">
        <v>0</v>
      </c>
      <c r="H52" s="213"/>
      <c r="I52" s="61"/>
    </row>
    <row r="53" spans="1:9" ht="18" customHeight="1">
      <c r="A53" s="168"/>
      <c r="B53" s="171"/>
      <c r="C53" s="174"/>
      <c r="D53" s="104" t="s">
        <v>20</v>
      </c>
      <c r="E53" s="117">
        <v>0</v>
      </c>
      <c r="F53" s="117">
        <v>0</v>
      </c>
      <c r="G53" s="19">
        <v>0</v>
      </c>
      <c r="H53" s="213"/>
      <c r="I53" s="61"/>
    </row>
    <row r="54" spans="1:9" ht="24" customHeight="1" thickBot="1">
      <c r="A54" s="169"/>
      <c r="B54" s="172"/>
      <c r="C54" s="175"/>
      <c r="D54" s="35" t="s">
        <v>22</v>
      </c>
      <c r="E54" s="124">
        <v>0</v>
      </c>
      <c r="F54" s="124">
        <v>0</v>
      </c>
      <c r="G54" s="36">
        <v>0</v>
      </c>
      <c r="H54" s="214"/>
      <c r="I54" s="61"/>
    </row>
    <row r="55" spans="1:9" ht="15.75">
      <c r="A55" s="105"/>
      <c r="B55" s="105"/>
      <c r="C55" s="26"/>
      <c r="D55" s="26"/>
      <c r="E55" s="27"/>
      <c r="F55" s="27"/>
      <c r="G55" s="28"/>
      <c r="H55" s="29" t="s">
        <v>62</v>
      </c>
      <c r="I55" s="61"/>
    </row>
    <row r="56" spans="1:9" ht="51.75" customHeight="1">
      <c r="A56" s="193" t="s">
        <v>0</v>
      </c>
      <c r="B56" s="193" t="s">
        <v>30</v>
      </c>
      <c r="C56" s="193" t="s">
        <v>71</v>
      </c>
      <c r="D56" s="195" t="s">
        <v>29</v>
      </c>
      <c r="E56" s="196"/>
      <c r="F56" s="197"/>
      <c r="G56" s="193" t="s">
        <v>73</v>
      </c>
      <c r="H56" s="193" t="s">
        <v>24</v>
      </c>
      <c r="I56" s="61"/>
    </row>
    <row r="57" spans="1:9" ht="41.25" customHeight="1">
      <c r="A57" s="194"/>
      <c r="B57" s="194"/>
      <c r="C57" s="194"/>
      <c r="D57" s="95" t="s">
        <v>23</v>
      </c>
      <c r="E57" s="95" t="s">
        <v>72</v>
      </c>
      <c r="F57" s="95" t="s">
        <v>86</v>
      </c>
      <c r="G57" s="194"/>
      <c r="H57" s="194"/>
      <c r="I57" s="61"/>
    </row>
    <row r="58" spans="1:9" ht="16.5" thickBot="1">
      <c r="A58" s="30" t="s">
        <v>1</v>
      </c>
      <c r="B58" s="30" t="s">
        <v>2</v>
      </c>
      <c r="C58" s="30" t="s">
        <v>3</v>
      </c>
      <c r="D58" s="30" t="s">
        <v>4</v>
      </c>
      <c r="E58" s="30" t="s">
        <v>5</v>
      </c>
      <c r="F58" s="30" t="s">
        <v>6</v>
      </c>
      <c r="G58" s="30" t="s">
        <v>7</v>
      </c>
      <c r="H58" s="30" t="s">
        <v>8</v>
      </c>
      <c r="I58" s="61"/>
    </row>
    <row r="59" spans="1:9" ht="15.75">
      <c r="A59" s="167" t="s">
        <v>4</v>
      </c>
      <c r="B59" s="170" t="s">
        <v>77</v>
      </c>
      <c r="C59" s="173" t="s">
        <v>27</v>
      </c>
      <c r="D59" s="103" t="s">
        <v>21</v>
      </c>
      <c r="E59" s="116">
        <f>SUM(E60:E63)</f>
        <v>624314.87</v>
      </c>
      <c r="F59" s="116">
        <f>SUM(F60:F63)</f>
        <v>137710.93</v>
      </c>
      <c r="G59" s="34">
        <f>F59/E59*100</f>
        <v>22.057928878099602</v>
      </c>
      <c r="H59" s="192" t="s">
        <v>148</v>
      </c>
      <c r="I59" s="61"/>
    </row>
    <row r="60" spans="1:9" ht="15.75">
      <c r="A60" s="168"/>
      <c r="B60" s="171"/>
      <c r="C60" s="174"/>
      <c r="D60" s="104" t="s">
        <v>18</v>
      </c>
      <c r="E60" s="117">
        <v>624314.87</v>
      </c>
      <c r="F60" s="117">
        <v>137710.93</v>
      </c>
      <c r="G60" s="19">
        <f>F60/E60*100</f>
        <v>22.057928878099602</v>
      </c>
      <c r="H60" s="177"/>
      <c r="I60" s="61"/>
    </row>
    <row r="61" spans="1:9" ht="15.75">
      <c r="A61" s="168"/>
      <c r="B61" s="171"/>
      <c r="C61" s="174"/>
      <c r="D61" s="104" t="s">
        <v>19</v>
      </c>
      <c r="E61" s="117">
        <v>0</v>
      </c>
      <c r="F61" s="117">
        <v>0</v>
      </c>
      <c r="G61" s="19">
        <v>0</v>
      </c>
      <c r="H61" s="177"/>
      <c r="I61" s="61"/>
    </row>
    <row r="62" spans="1:9" ht="18" customHeight="1">
      <c r="A62" s="168"/>
      <c r="B62" s="171"/>
      <c r="C62" s="174"/>
      <c r="D62" s="104" t="s">
        <v>20</v>
      </c>
      <c r="E62" s="117">
        <v>0</v>
      </c>
      <c r="F62" s="117">
        <v>0</v>
      </c>
      <c r="G62" s="19">
        <v>0</v>
      </c>
      <c r="H62" s="177"/>
      <c r="I62" s="61"/>
    </row>
    <row r="63" spans="1:9" ht="16.5" thickBot="1">
      <c r="A63" s="168"/>
      <c r="B63" s="171"/>
      <c r="C63" s="174"/>
      <c r="D63" s="92" t="s">
        <v>22</v>
      </c>
      <c r="E63" s="132">
        <v>0</v>
      </c>
      <c r="F63" s="132">
        <v>0</v>
      </c>
      <c r="G63" s="37">
        <v>0</v>
      </c>
      <c r="H63" s="186"/>
      <c r="I63" s="61"/>
    </row>
    <row r="64" spans="1:9" ht="18" customHeight="1">
      <c r="A64" s="167" t="s">
        <v>5</v>
      </c>
      <c r="B64" s="170" t="s">
        <v>76</v>
      </c>
      <c r="C64" s="173" t="s">
        <v>28</v>
      </c>
      <c r="D64" s="153" t="s">
        <v>21</v>
      </c>
      <c r="E64" s="116">
        <f>SUM(E65:E68)</f>
        <v>50123312.379999995</v>
      </c>
      <c r="F64" s="116">
        <f>SUM(F65:F68)</f>
        <v>24605855.650000002</v>
      </c>
      <c r="G64" s="34">
        <f>F64/E64*100</f>
        <v>49.09064162291503</v>
      </c>
      <c r="H64" s="164"/>
      <c r="I64" s="50"/>
    </row>
    <row r="65" spans="1:11" ht="18" customHeight="1">
      <c r="A65" s="168"/>
      <c r="B65" s="171"/>
      <c r="C65" s="174"/>
      <c r="D65" s="154" t="s">
        <v>18</v>
      </c>
      <c r="E65" s="117">
        <f>E70+E75+E80+E89</f>
        <v>49938582.379999995</v>
      </c>
      <c r="F65" s="117">
        <f>F70+F75+F80+F89</f>
        <v>24517694.450000003</v>
      </c>
      <c r="G65" s="19">
        <f>F65/E65*100</f>
        <v>49.09569571566201</v>
      </c>
      <c r="H65" s="227"/>
      <c r="I65" s="80"/>
      <c r="K65" s="4"/>
    </row>
    <row r="66" spans="1:9" ht="18" customHeight="1">
      <c r="A66" s="168"/>
      <c r="B66" s="171"/>
      <c r="C66" s="174"/>
      <c r="D66" s="154" t="s">
        <v>19</v>
      </c>
      <c r="E66" s="117">
        <f aca="true" t="shared" si="2" ref="E66:F68">E71+E76+E81+E90</f>
        <v>184730</v>
      </c>
      <c r="F66" s="117">
        <f t="shared" si="2"/>
        <v>88161.2</v>
      </c>
      <c r="G66" s="19">
        <f>F66/E66*100</f>
        <v>47.72435446327072</v>
      </c>
      <c r="H66" s="227"/>
      <c r="I66" s="80"/>
    </row>
    <row r="67" spans="1:9" ht="18" customHeight="1">
      <c r="A67" s="168"/>
      <c r="B67" s="171"/>
      <c r="C67" s="174"/>
      <c r="D67" s="154" t="s">
        <v>20</v>
      </c>
      <c r="E67" s="117">
        <f t="shared" si="2"/>
        <v>0</v>
      </c>
      <c r="F67" s="117">
        <f t="shared" si="2"/>
        <v>0</v>
      </c>
      <c r="G67" s="19">
        <v>0</v>
      </c>
      <c r="H67" s="227"/>
      <c r="I67" s="80"/>
    </row>
    <row r="68" spans="1:9" ht="18" customHeight="1">
      <c r="A68" s="204"/>
      <c r="B68" s="188"/>
      <c r="C68" s="187"/>
      <c r="D68" s="154" t="s">
        <v>22</v>
      </c>
      <c r="E68" s="117">
        <f t="shared" si="2"/>
        <v>0</v>
      </c>
      <c r="F68" s="117">
        <f t="shared" si="2"/>
        <v>0</v>
      </c>
      <c r="G68" s="19">
        <v>0</v>
      </c>
      <c r="H68" s="227"/>
      <c r="I68" s="80"/>
    </row>
    <row r="69" spans="1:9" ht="15.75">
      <c r="A69" s="17" t="s">
        <v>38</v>
      </c>
      <c r="B69" s="184" t="s">
        <v>95</v>
      </c>
      <c r="C69" s="18"/>
      <c r="D69" s="154" t="s">
        <v>21</v>
      </c>
      <c r="E69" s="117">
        <f>SUM(E70:E73)</f>
        <v>10123660.5</v>
      </c>
      <c r="F69" s="117">
        <f>SUM(F70:F73)</f>
        <v>5733120.24</v>
      </c>
      <c r="G69" s="19">
        <f>F69/E69*100</f>
        <v>56.630901836346645</v>
      </c>
      <c r="H69" s="200"/>
      <c r="I69" s="46"/>
    </row>
    <row r="70" spans="1:9" ht="15.75">
      <c r="A70" s="31"/>
      <c r="B70" s="179"/>
      <c r="C70" s="20"/>
      <c r="D70" s="21" t="s">
        <v>18</v>
      </c>
      <c r="E70" s="119">
        <v>10123660.5</v>
      </c>
      <c r="F70" s="119">
        <v>5733120.24</v>
      </c>
      <c r="G70" s="16">
        <f>F70/E70*100</f>
        <v>56.630901836346645</v>
      </c>
      <c r="H70" s="201"/>
      <c r="I70" s="46"/>
    </row>
    <row r="71" spans="1:9" ht="15.75">
      <c r="A71" s="31"/>
      <c r="B71" s="179"/>
      <c r="C71" s="20"/>
      <c r="D71" s="21" t="s">
        <v>19</v>
      </c>
      <c r="E71" s="119">
        <v>0</v>
      </c>
      <c r="F71" s="119">
        <v>0</v>
      </c>
      <c r="G71" s="16">
        <v>0</v>
      </c>
      <c r="H71" s="201"/>
      <c r="I71" s="46"/>
    </row>
    <row r="72" spans="1:9" ht="15.75">
      <c r="A72" s="31"/>
      <c r="B72" s="179"/>
      <c r="C72" s="20"/>
      <c r="D72" s="21" t="s">
        <v>20</v>
      </c>
      <c r="E72" s="119">
        <v>0</v>
      </c>
      <c r="F72" s="119">
        <v>0</v>
      </c>
      <c r="G72" s="16">
        <v>0</v>
      </c>
      <c r="H72" s="201"/>
      <c r="I72" s="46"/>
    </row>
    <row r="73" spans="1:9" ht="15.75">
      <c r="A73" s="32"/>
      <c r="B73" s="180"/>
      <c r="C73" s="33"/>
      <c r="D73" s="21" t="s">
        <v>22</v>
      </c>
      <c r="E73" s="119">
        <v>0</v>
      </c>
      <c r="F73" s="119">
        <v>0</v>
      </c>
      <c r="G73" s="16">
        <v>0</v>
      </c>
      <c r="H73" s="202"/>
      <c r="I73" s="46"/>
    </row>
    <row r="74" spans="1:9" ht="18.75" customHeight="1">
      <c r="A74" s="31" t="s">
        <v>39</v>
      </c>
      <c r="B74" s="179" t="s">
        <v>96</v>
      </c>
      <c r="C74" s="20"/>
      <c r="D74" s="151" t="s">
        <v>21</v>
      </c>
      <c r="E74" s="118">
        <f>SUM(E75:E78)</f>
        <v>13982027.82</v>
      </c>
      <c r="F74" s="118">
        <f>SUM(F75:F78)</f>
        <v>5208625.01</v>
      </c>
      <c r="G74" s="137">
        <f>F74/E74*100</f>
        <v>37.25228612797882</v>
      </c>
      <c r="H74" s="176" t="s">
        <v>151</v>
      </c>
      <c r="I74" s="61"/>
    </row>
    <row r="75" spans="1:9" ht="18.75" customHeight="1">
      <c r="A75" s="31"/>
      <c r="B75" s="179"/>
      <c r="C75" s="20"/>
      <c r="D75" s="21" t="s">
        <v>18</v>
      </c>
      <c r="E75" s="119">
        <f>13982027.82-E76</f>
        <v>13971687.82</v>
      </c>
      <c r="F75" s="119">
        <v>5207658.81</v>
      </c>
      <c r="G75" s="16">
        <f>F75/E75*100</f>
        <v>37.272939941768605</v>
      </c>
      <c r="H75" s="177"/>
      <c r="I75" s="61"/>
    </row>
    <row r="76" spans="1:9" ht="15.75">
      <c r="A76" s="31"/>
      <c r="B76" s="179"/>
      <c r="C76" s="20"/>
      <c r="D76" s="21" t="s">
        <v>19</v>
      </c>
      <c r="E76" s="119">
        <v>10340</v>
      </c>
      <c r="F76" s="119">
        <v>966.2</v>
      </c>
      <c r="G76" s="16">
        <f>F76/E76*100</f>
        <v>9.344294003868473</v>
      </c>
      <c r="H76" s="177"/>
      <c r="I76" s="61"/>
    </row>
    <row r="77" spans="1:9" ht="15.75">
      <c r="A77" s="31"/>
      <c r="B77" s="179"/>
      <c r="C77" s="20"/>
      <c r="D77" s="21" t="s">
        <v>20</v>
      </c>
      <c r="E77" s="119">
        <v>0</v>
      </c>
      <c r="F77" s="119">
        <v>0</v>
      </c>
      <c r="G77" s="16">
        <v>0</v>
      </c>
      <c r="H77" s="177"/>
      <c r="I77" s="61"/>
    </row>
    <row r="78" spans="1:9" ht="15.75">
      <c r="A78" s="32"/>
      <c r="B78" s="179"/>
      <c r="C78" s="20"/>
      <c r="D78" s="18" t="s">
        <v>22</v>
      </c>
      <c r="E78" s="127">
        <v>0</v>
      </c>
      <c r="F78" s="127">
        <v>0</v>
      </c>
      <c r="G78" s="25">
        <v>0</v>
      </c>
      <c r="H78" s="178"/>
      <c r="I78" s="61"/>
    </row>
    <row r="79" spans="1:9" ht="23.25" customHeight="1">
      <c r="A79" s="31" t="s">
        <v>40</v>
      </c>
      <c r="B79" s="184" t="s">
        <v>97</v>
      </c>
      <c r="C79" s="18"/>
      <c r="D79" s="154" t="s">
        <v>21</v>
      </c>
      <c r="E79" s="117">
        <f>SUM(E80:E83)</f>
        <v>4035067.43</v>
      </c>
      <c r="F79" s="117">
        <f>SUM(F80:F83)</f>
        <v>1907365.52</v>
      </c>
      <c r="G79" s="19">
        <f>F79/E79*100</f>
        <v>47.26973100422265</v>
      </c>
      <c r="H79" s="181"/>
      <c r="I79" s="61"/>
    </row>
    <row r="80" spans="1:9" ht="23.25" customHeight="1">
      <c r="A80" s="31"/>
      <c r="B80" s="179"/>
      <c r="C80" s="20"/>
      <c r="D80" s="21" t="s">
        <v>18</v>
      </c>
      <c r="E80" s="119">
        <v>4035067.43</v>
      </c>
      <c r="F80" s="119">
        <v>1907365.52</v>
      </c>
      <c r="G80" s="16">
        <f>F80/E80*100</f>
        <v>47.26973100422265</v>
      </c>
      <c r="H80" s="182"/>
      <c r="I80" s="61"/>
    </row>
    <row r="81" spans="1:9" ht="23.25" customHeight="1">
      <c r="A81" s="31"/>
      <c r="B81" s="179"/>
      <c r="C81" s="20"/>
      <c r="D81" s="21" t="s">
        <v>19</v>
      </c>
      <c r="E81" s="119">
        <v>0</v>
      </c>
      <c r="F81" s="119">
        <v>0</v>
      </c>
      <c r="G81" s="16">
        <v>0</v>
      </c>
      <c r="H81" s="182"/>
      <c r="I81" s="61"/>
    </row>
    <row r="82" spans="1:9" ht="27" customHeight="1">
      <c r="A82" s="31"/>
      <c r="B82" s="179"/>
      <c r="C82" s="20"/>
      <c r="D82" s="21" t="s">
        <v>20</v>
      </c>
      <c r="E82" s="119">
        <v>0</v>
      </c>
      <c r="F82" s="119">
        <v>0</v>
      </c>
      <c r="G82" s="16">
        <v>0</v>
      </c>
      <c r="H82" s="182"/>
      <c r="I82" s="61"/>
    </row>
    <row r="83" spans="1:9" ht="26.25" customHeight="1" thickBot="1">
      <c r="A83" s="38"/>
      <c r="B83" s="185"/>
      <c r="C83" s="22"/>
      <c r="D83" s="23" t="s">
        <v>22</v>
      </c>
      <c r="E83" s="120">
        <v>0</v>
      </c>
      <c r="F83" s="120">
        <v>0</v>
      </c>
      <c r="G83" s="24">
        <v>0</v>
      </c>
      <c r="H83" s="208"/>
      <c r="I83" s="61"/>
    </row>
    <row r="84" spans="1:9" ht="18" customHeight="1">
      <c r="A84" s="105"/>
      <c r="B84" s="105"/>
      <c r="C84" s="26"/>
      <c r="D84" s="26"/>
      <c r="E84" s="27"/>
      <c r="F84" s="27"/>
      <c r="G84" s="28"/>
      <c r="H84" s="29" t="s">
        <v>63</v>
      </c>
      <c r="I84" s="61"/>
    </row>
    <row r="85" spans="1:9" ht="15.75">
      <c r="A85" s="211" t="s">
        <v>0</v>
      </c>
      <c r="B85" s="211" t="s">
        <v>30</v>
      </c>
      <c r="C85" s="211" t="s">
        <v>71</v>
      </c>
      <c r="D85" s="212" t="s">
        <v>29</v>
      </c>
      <c r="E85" s="212"/>
      <c r="F85" s="212"/>
      <c r="G85" s="211" t="s">
        <v>73</v>
      </c>
      <c r="H85" s="211" t="s">
        <v>24</v>
      </c>
      <c r="I85" s="61"/>
    </row>
    <row r="86" spans="1:9" ht="73.5" customHeight="1">
      <c r="A86" s="211"/>
      <c r="B86" s="211"/>
      <c r="C86" s="211"/>
      <c r="D86" s="95" t="s">
        <v>23</v>
      </c>
      <c r="E86" s="95" t="s">
        <v>72</v>
      </c>
      <c r="F86" s="95" t="s">
        <v>86</v>
      </c>
      <c r="G86" s="211"/>
      <c r="H86" s="211"/>
      <c r="I86" s="61"/>
    </row>
    <row r="87" spans="1:9" ht="21" customHeight="1">
      <c r="A87" s="42" t="s">
        <v>1</v>
      </c>
      <c r="B87" s="42" t="s">
        <v>2</v>
      </c>
      <c r="C87" s="42" t="s">
        <v>3</v>
      </c>
      <c r="D87" s="42" t="s">
        <v>4</v>
      </c>
      <c r="E87" s="42" t="s">
        <v>5</v>
      </c>
      <c r="F87" s="42" t="s">
        <v>6</v>
      </c>
      <c r="G87" s="42" t="s">
        <v>7</v>
      </c>
      <c r="H87" s="42" t="s">
        <v>8</v>
      </c>
      <c r="I87" s="61"/>
    </row>
    <row r="88" spans="1:11" ht="24.75" customHeight="1">
      <c r="A88" s="31" t="s">
        <v>41</v>
      </c>
      <c r="B88" s="184" t="s">
        <v>115</v>
      </c>
      <c r="C88" s="18"/>
      <c r="D88" s="104" t="s">
        <v>21</v>
      </c>
      <c r="E88" s="117">
        <f>SUM(E89:E92)</f>
        <v>21982556.63</v>
      </c>
      <c r="F88" s="117">
        <f>SUM(F89:F92)</f>
        <v>11756744.88</v>
      </c>
      <c r="G88" s="19">
        <f>F88/E88*100</f>
        <v>53.482154409443694</v>
      </c>
      <c r="H88" s="209"/>
      <c r="I88" s="48"/>
      <c r="K88" s="81"/>
    </row>
    <row r="89" spans="1:9" ht="21.75" customHeight="1">
      <c r="A89" s="96"/>
      <c r="B89" s="179"/>
      <c r="C89" s="20"/>
      <c r="D89" s="21" t="s">
        <v>18</v>
      </c>
      <c r="E89" s="119">
        <f>21982556.63-E90</f>
        <v>21808166.63</v>
      </c>
      <c r="F89" s="119">
        <v>11669549.88</v>
      </c>
      <c r="G89" s="16">
        <f>F89/E89*100</f>
        <v>53.50999961613921</v>
      </c>
      <c r="H89" s="209"/>
      <c r="I89" s="48"/>
    </row>
    <row r="90" spans="1:11" ht="21.75" customHeight="1">
      <c r="A90" s="96"/>
      <c r="B90" s="179"/>
      <c r="C90" s="20"/>
      <c r="D90" s="21" t="s">
        <v>19</v>
      </c>
      <c r="E90" s="119">
        <v>174390</v>
      </c>
      <c r="F90" s="119">
        <v>87195</v>
      </c>
      <c r="G90" s="16">
        <f>F90/E90*100</f>
        <v>50</v>
      </c>
      <c r="H90" s="209"/>
      <c r="I90" s="48"/>
      <c r="K90" s="2"/>
    </row>
    <row r="91" spans="1:12" ht="21.75" customHeight="1">
      <c r="A91" s="96"/>
      <c r="B91" s="179"/>
      <c r="C91" s="20"/>
      <c r="D91" s="21" t="s">
        <v>20</v>
      </c>
      <c r="E91" s="119">
        <v>0</v>
      </c>
      <c r="F91" s="119">
        <v>0</v>
      </c>
      <c r="G91" s="16">
        <v>0</v>
      </c>
      <c r="H91" s="209"/>
      <c r="I91" s="48"/>
      <c r="K91" s="3"/>
      <c r="L91" s="2"/>
    </row>
    <row r="92" spans="1:11" ht="21.75" customHeight="1" thickBot="1">
      <c r="A92" s="97"/>
      <c r="B92" s="185"/>
      <c r="C92" s="22"/>
      <c r="D92" s="23" t="s">
        <v>22</v>
      </c>
      <c r="E92" s="120">
        <v>0</v>
      </c>
      <c r="F92" s="120">
        <v>0</v>
      </c>
      <c r="G92" s="24">
        <v>0</v>
      </c>
      <c r="H92" s="210"/>
      <c r="I92" s="48"/>
      <c r="K92" s="2"/>
    </row>
    <row r="93" spans="1:9" ht="15.75">
      <c r="A93" s="167" t="s">
        <v>6</v>
      </c>
      <c r="B93" s="170" t="s">
        <v>79</v>
      </c>
      <c r="C93" s="173" t="s">
        <v>28</v>
      </c>
      <c r="D93" s="103" t="s">
        <v>21</v>
      </c>
      <c r="E93" s="116">
        <f>SUM(E94:E97)</f>
        <v>157877845.33</v>
      </c>
      <c r="F93" s="116">
        <f>SUM(F94:F97)</f>
        <v>77983800.19000001</v>
      </c>
      <c r="G93" s="34">
        <f>F93/E93*100</f>
        <v>49.39502437913086</v>
      </c>
      <c r="H93" s="205"/>
      <c r="I93" s="48"/>
    </row>
    <row r="94" spans="1:11" ht="15.75">
      <c r="A94" s="168"/>
      <c r="B94" s="171"/>
      <c r="C94" s="174"/>
      <c r="D94" s="21" t="s">
        <v>18</v>
      </c>
      <c r="E94" s="117">
        <f>E99+E104+E109+E118+E123+E128+E133+E138</f>
        <v>152349214.33</v>
      </c>
      <c r="F94" s="117">
        <f aca="true" t="shared" si="3" ref="E94:F97">F99+F104+F109+F118+F123+F128+F133+F138</f>
        <v>75275026.13000001</v>
      </c>
      <c r="G94" s="19">
        <f>F94/E94*100</f>
        <v>49.40952696149031</v>
      </c>
      <c r="H94" s="206"/>
      <c r="I94" s="48"/>
      <c r="K94" s="10"/>
    </row>
    <row r="95" spans="1:11" ht="15.75">
      <c r="A95" s="168"/>
      <c r="B95" s="171"/>
      <c r="C95" s="174"/>
      <c r="D95" s="21" t="s">
        <v>19</v>
      </c>
      <c r="E95" s="117">
        <f t="shared" si="3"/>
        <v>2693362</v>
      </c>
      <c r="F95" s="117">
        <f t="shared" si="3"/>
        <v>1298116.88</v>
      </c>
      <c r="G95" s="19">
        <f>F95/E95*100</f>
        <v>48.19689592412754</v>
      </c>
      <c r="H95" s="206"/>
      <c r="I95" s="126"/>
      <c r="J95" s="4"/>
      <c r="K95" s="2"/>
    </row>
    <row r="96" spans="1:12" ht="15.75">
      <c r="A96" s="168"/>
      <c r="B96" s="171"/>
      <c r="C96" s="174"/>
      <c r="D96" s="21" t="s">
        <v>20</v>
      </c>
      <c r="E96" s="117">
        <f t="shared" si="3"/>
        <v>2835269</v>
      </c>
      <c r="F96" s="117">
        <f t="shared" si="3"/>
        <v>1410657.18</v>
      </c>
      <c r="G96" s="19">
        <f>F96/E96*100</f>
        <v>49.753909770113516</v>
      </c>
      <c r="H96" s="206"/>
      <c r="I96" s="48"/>
      <c r="J96" s="3"/>
      <c r="K96" s="2"/>
      <c r="L96" s="2"/>
    </row>
    <row r="97" spans="1:11" ht="16.5" thickBot="1">
      <c r="A97" s="204"/>
      <c r="B97" s="188"/>
      <c r="C97" s="187"/>
      <c r="D97" s="21" t="s">
        <v>22</v>
      </c>
      <c r="E97" s="117">
        <f t="shared" si="3"/>
        <v>0</v>
      </c>
      <c r="F97" s="117">
        <f t="shared" si="3"/>
        <v>0</v>
      </c>
      <c r="G97" s="19">
        <v>0</v>
      </c>
      <c r="H97" s="207"/>
      <c r="I97" s="48"/>
      <c r="K97" s="2"/>
    </row>
    <row r="98" spans="1:11" ht="18" customHeight="1">
      <c r="A98" s="31" t="s">
        <v>42</v>
      </c>
      <c r="B98" s="179" t="s">
        <v>100</v>
      </c>
      <c r="C98" s="20"/>
      <c r="D98" s="101" t="s">
        <v>21</v>
      </c>
      <c r="E98" s="118">
        <f>SUM(E99:E102)</f>
        <v>50071044.67</v>
      </c>
      <c r="F98" s="118">
        <f>SUM(F99:F102)</f>
        <v>22458938.81</v>
      </c>
      <c r="G98" s="137">
        <f aca="true" t="shared" si="4" ref="G98:G104">F98/E98*100</f>
        <v>44.854144661887275</v>
      </c>
      <c r="H98" s="192" t="s">
        <v>148</v>
      </c>
      <c r="I98" s="46"/>
      <c r="K98" s="2"/>
    </row>
    <row r="99" spans="1:12" ht="18" customHeight="1">
      <c r="A99" s="31"/>
      <c r="B99" s="179"/>
      <c r="C99" s="20"/>
      <c r="D99" s="21" t="s">
        <v>18</v>
      </c>
      <c r="E99" s="119">
        <v>44542413.67</v>
      </c>
      <c r="F99" s="119">
        <v>19750164.75</v>
      </c>
      <c r="G99" s="16">
        <f>F99/E99*100</f>
        <v>44.34013139997853</v>
      </c>
      <c r="H99" s="177"/>
      <c r="I99" s="46"/>
      <c r="J99" s="102"/>
      <c r="K99" s="2"/>
      <c r="L99" s="203"/>
    </row>
    <row r="100" spans="1:13" ht="18" customHeight="1">
      <c r="A100" s="31"/>
      <c r="B100" s="179"/>
      <c r="C100" s="20"/>
      <c r="D100" s="21" t="s">
        <v>19</v>
      </c>
      <c r="E100" s="119">
        <v>2693362</v>
      </c>
      <c r="F100" s="119">
        <v>1298116.88</v>
      </c>
      <c r="G100" s="16">
        <f t="shared" si="4"/>
        <v>48.19689592412754</v>
      </c>
      <c r="H100" s="177"/>
      <c r="I100" s="130"/>
      <c r="J100" s="2"/>
      <c r="K100" s="2"/>
      <c r="L100" s="203"/>
      <c r="M100" s="2"/>
    </row>
    <row r="101" spans="1:13" ht="18" customHeight="1">
      <c r="A101" s="31"/>
      <c r="B101" s="179"/>
      <c r="C101" s="20"/>
      <c r="D101" s="21" t="s">
        <v>20</v>
      </c>
      <c r="E101" s="119">
        <v>2835269</v>
      </c>
      <c r="F101" s="119">
        <v>1410657.18</v>
      </c>
      <c r="G101" s="16">
        <f t="shared" si="4"/>
        <v>49.753909770113516</v>
      </c>
      <c r="H101" s="177"/>
      <c r="I101" s="130"/>
      <c r="J101" s="2"/>
      <c r="K101" s="2"/>
      <c r="L101" s="203"/>
      <c r="M101" s="2"/>
    </row>
    <row r="102" spans="1:12" ht="18" customHeight="1" thickBot="1">
      <c r="A102" s="31"/>
      <c r="B102" s="180"/>
      <c r="C102" s="33"/>
      <c r="D102" s="21" t="s">
        <v>22</v>
      </c>
      <c r="E102" s="119">
        <v>0</v>
      </c>
      <c r="F102" s="119">
        <v>0</v>
      </c>
      <c r="G102" s="16">
        <v>0</v>
      </c>
      <c r="H102" s="186"/>
      <c r="I102" s="46"/>
      <c r="J102" s="2"/>
      <c r="K102" s="2"/>
      <c r="L102" s="203"/>
    </row>
    <row r="103" spans="1:10" ht="15.75">
      <c r="A103" s="17" t="s">
        <v>43</v>
      </c>
      <c r="B103" s="179" t="s">
        <v>101</v>
      </c>
      <c r="C103" s="20"/>
      <c r="D103" s="101" t="s">
        <v>21</v>
      </c>
      <c r="E103" s="118">
        <f>SUM(E104:E107)</f>
        <v>2144347.42</v>
      </c>
      <c r="F103" s="118">
        <f>SUM(F104:F107)</f>
        <v>2144347.42</v>
      </c>
      <c r="G103" s="15">
        <f t="shared" si="4"/>
        <v>100</v>
      </c>
      <c r="H103" s="181"/>
      <c r="I103" s="61"/>
      <c r="J103" s="2"/>
    </row>
    <row r="104" spans="1:10" ht="15.75">
      <c r="A104" s="31"/>
      <c r="B104" s="179"/>
      <c r="C104" s="20"/>
      <c r="D104" s="21" t="s">
        <v>18</v>
      </c>
      <c r="E104" s="119">
        <v>2144347.42</v>
      </c>
      <c r="F104" s="119">
        <v>2144347.42</v>
      </c>
      <c r="G104" s="16">
        <f t="shared" si="4"/>
        <v>100</v>
      </c>
      <c r="H104" s="182"/>
      <c r="I104" s="61"/>
      <c r="J104" s="2"/>
    </row>
    <row r="105" spans="1:9" ht="15.75">
      <c r="A105" s="31"/>
      <c r="B105" s="179"/>
      <c r="C105" s="20"/>
      <c r="D105" s="21" t="s">
        <v>19</v>
      </c>
      <c r="E105" s="119">
        <v>0</v>
      </c>
      <c r="F105" s="119">
        <v>0</v>
      </c>
      <c r="G105" s="16">
        <v>0</v>
      </c>
      <c r="H105" s="182"/>
      <c r="I105" s="61"/>
    </row>
    <row r="106" spans="1:9" ht="15.75">
      <c r="A106" s="31"/>
      <c r="B106" s="179"/>
      <c r="C106" s="20"/>
      <c r="D106" s="21" t="s">
        <v>20</v>
      </c>
      <c r="E106" s="119">
        <v>0</v>
      </c>
      <c r="F106" s="119">
        <v>0</v>
      </c>
      <c r="G106" s="16">
        <v>0</v>
      </c>
      <c r="H106" s="182"/>
      <c r="I106" s="61"/>
    </row>
    <row r="107" spans="1:9" ht="16.5" thickBot="1">
      <c r="A107" s="32"/>
      <c r="B107" s="179"/>
      <c r="C107" s="20"/>
      <c r="D107" s="18" t="s">
        <v>22</v>
      </c>
      <c r="E107" s="119">
        <v>0</v>
      </c>
      <c r="F107" s="119">
        <v>0</v>
      </c>
      <c r="G107" s="25">
        <v>0</v>
      </c>
      <c r="H107" s="183"/>
      <c r="I107" s="61"/>
    </row>
    <row r="108" spans="1:9" ht="15.75">
      <c r="A108" s="17" t="s">
        <v>44</v>
      </c>
      <c r="B108" s="184" t="s">
        <v>102</v>
      </c>
      <c r="C108" s="18"/>
      <c r="D108" s="104" t="s">
        <v>21</v>
      </c>
      <c r="E108" s="117">
        <f>SUM(E109:E112)</f>
        <v>6082556.49</v>
      </c>
      <c r="F108" s="117">
        <f>SUM(F109:F112)</f>
        <v>2698711.59</v>
      </c>
      <c r="G108" s="135">
        <f>F108/E108*100</f>
        <v>44.36804811326955</v>
      </c>
      <c r="H108" s="192" t="s">
        <v>148</v>
      </c>
      <c r="I108" s="61"/>
    </row>
    <row r="109" spans="1:9" ht="15.75">
      <c r="A109" s="31"/>
      <c r="B109" s="179"/>
      <c r="C109" s="20"/>
      <c r="D109" s="21" t="s">
        <v>18</v>
      </c>
      <c r="E109" s="119">
        <v>6082556.49</v>
      </c>
      <c r="F109" s="119">
        <v>2698711.59</v>
      </c>
      <c r="G109" s="16">
        <f>F109/E109*100</f>
        <v>44.36804811326955</v>
      </c>
      <c r="H109" s="177"/>
      <c r="I109" s="61"/>
    </row>
    <row r="110" spans="1:9" ht="15.75">
      <c r="A110" s="31"/>
      <c r="B110" s="179"/>
      <c r="C110" s="20"/>
      <c r="D110" s="21" t="s">
        <v>19</v>
      </c>
      <c r="E110" s="119">
        <v>0</v>
      </c>
      <c r="F110" s="119">
        <v>0</v>
      </c>
      <c r="G110" s="16">
        <v>0</v>
      </c>
      <c r="H110" s="177"/>
      <c r="I110" s="61"/>
    </row>
    <row r="111" spans="1:9" ht="15.75">
      <c r="A111" s="31"/>
      <c r="B111" s="179"/>
      <c r="C111" s="20"/>
      <c r="D111" s="21" t="s">
        <v>20</v>
      </c>
      <c r="E111" s="119">
        <v>0</v>
      </c>
      <c r="F111" s="119">
        <v>0</v>
      </c>
      <c r="G111" s="16">
        <v>0</v>
      </c>
      <c r="H111" s="177"/>
      <c r="I111" s="61"/>
    </row>
    <row r="112" spans="1:9" ht="32.25" customHeight="1" thickBot="1">
      <c r="A112" s="32"/>
      <c r="B112" s="180"/>
      <c r="C112" s="33"/>
      <c r="D112" s="21" t="s">
        <v>22</v>
      </c>
      <c r="E112" s="119">
        <v>0</v>
      </c>
      <c r="F112" s="119">
        <v>0</v>
      </c>
      <c r="G112" s="16">
        <v>0</v>
      </c>
      <c r="H112" s="186"/>
      <c r="I112" s="61"/>
    </row>
    <row r="113" spans="1:9" ht="15.75">
      <c r="A113" s="105"/>
      <c r="B113" s="105"/>
      <c r="C113" s="26"/>
      <c r="D113" s="26"/>
      <c r="E113" s="27"/>
      <c r="F113" s="27"/>
      <c r="G113" s="28"/>
      <c r="H113" s="29" t="s">
        <v>64</v>
      </c>
      <c r="I113" s="61"/>
    </row>
    <row r="114" spans="1:9" ht="26.25" customHeight="1">
      <c r="A114" s="193" t="s">
        <v>0</v>
      </c>
      <c r="B114" s="193" t="s">
        <v>30</v>
      </c>
      <c r="C114" s="193" t="s">
        <v>71</v>
      </c>
      <c r="D114" s="195" t="s">
        <v>29</v>
      </c>
      <c r="E114" s="196"/>
      <c r="F114" s="197"/>
      <c r="G114" s="193" t="s">
        <v>73</v>
      </c>
      <c r="H114" s="193" t="s">
        <v>24</v>
      </c>
      <c r="I114" s="61"/>
    </row>
    <row r="115" spans="1:9" ht="51">
      <c r="A115" s="194"/>
      <c r="B115" s="194"/>
      <c r="C115" s="194"/>
      <c r="D115" s="95" t="s">
        <v>23</v>
      </c>
      <c r="E115" s="95" t="s">
        <v>72</v>
      </c>
      <c r="F115" s="95" t="s">
        <v>86</v>
      </c>
      <c r="G115" s="194"/>
      <c r="H115" s="194"/>
      <c r="I115" s="61"/>
    </row>
    <row r="116" spans="1:9" ht="16.5" thickBot="1">
      <c r="A116" s="30" t="s">
        <v>1</v>
      </c>
      <c r="B116" s="30" t="s">
        <v>2</v>
      </c>
      <c r="C116" s="30" t="s">
        <v>3</v>
      </c>
      <c r="D116" s="30" t="s">
        <v>4</v>
      </c>
      <c r="E116" s="30" t="s">
        <v>5</v>
      </c>
      <c r="F116" s="30" t="s">
        <v>6</v>
      </c>
      <c r="G116" s="30" t="s">
        <v>7</v>
      </c>
      <c r="H116" s="39" t="s">
        <v>8</v>
      </c>
      <c r="I116" s="61"/>
    </row>
    <row r="117" spans="1:9" ht="15.75">
      <c r="A117" s="17" t="s">
        <v>45</v>
      </c>
      <c r="B117" s="184" t="s">
        <v>103</v>
      </c>
      <c r="C117" s="18"/>
      <c r="D117" s="104" t="s">
        <v>21</v>
      </c>
      <c r="E117" s="117">
        <f>SUM(E118:E121)</f>
        <v>8502826</v>
      </c>
      <c r="F117" s="117">
        <f>SUM(F118:F121)</f>
        <v>3894217.14</v>
      </c>
      <c r="G117" s="135">
        <f>F117/E117*100</f>
        <v>45.79909244291251</v>
      </c>
      <c r="H117" s="192" t="s">
        <v>148</v>
      </c>
      <c r="I117" s="61"/>
    </row>
    <row r="118" spans="1:9" ht="15.75">
      <c r="A118" s="31"/>
      <c r="B118" s="179"/>
      <c r="C118" s="20"/>
      <c r="D118" s="21" t="s">
        <v>18</v>
      </c>
      <c r="E118" s="119">
        <v>8502826</v>
      </c>
      <c r="F118" s="119">
        <v>3894217.14</v>
      </c>
      <c r="G118" s="16">
        <f>F118/E118*100</f>
        <v>45.79909244291251</v>
      </c>
      <c r="H118" s="177"/>
      <c r="I118" s="61"/>
    </row>
    <row r="119" spans="1:9" ht="15.75">
      <c r="A119" s="31"/>
      <c r="B119" s="179"/>
      <c r="C119" s="20"/>
      <c r="D119" s="21" t="s">
        <v>19</v>
      </c>
      <c r="E119" s="119">
        <v>0</v>
      </c>
      <c r="F119" s="119">
        <v>0</v>
      </c>
      <c r="G119" s="16">
        <v>0</v>
      </c>
      <c r="H119" s="177"/>
      <c r="I119" s="61"/>
    </row>
    <row r="120" spans="1:9" ht="15.75">
      <c r="A120" s="31"/>
      <c r="B120" s="179"/>
      <c r="C120" s="20"/>
      <c r="D120" s="21" t="s">
        <v>20</v>
      </c>
      <c r="E120" s="119">
        <v>0</v>
      </c>
      <c r="F120" s="119">
        <v>0</v>
      </c>
      <c r="G120" s="16">
        <v>0</v>
      </c>
      <c r="H120" s="177"/>
      <c r="I120" s="61"/>
    </row>
    <row r="121" spans="1:9" ht="16.5" thickBot="1">
      <c r="A121" s="32"/>
      <c r="B121" s="180"/>
      <c r="C121" s="33"/>
      <c r="D121" s="21" t="s">
        <v>22</v>
      </c>
      <c r="E121" s="119">
        <v>0</v>
      </c>
      <c r="F121" s="119">
        <v>0</v>
      </c>
      <c r="G121" s="16">
        <v>0</v>
      </c>
      <c r="H121" s="186"/>
      <c r="I121" s="61"/>
    </row>
    <row r="122" spans="1:9" ht="18.75" customHeight="1">
      <c r="A122" s="31" t="s">
        <v>46</v>
      </c>
      <c r="B122" s="179" t="s">
        <v>104</v>
      </c>
      <c r="C122" s="20"/>
      <c r="D122" s="101" t="s">
        <v>21</v>
      </c>
      <c r="E122" s="118">
        <f>SUM(E123:E126)</f>
        <v>28768964.55</v>
      </c>
      <c r="F122" s="118">
        <f>SUM(F123:F126)</f>
        <v>15430993.22</v>
      </c>
      <c r="G122" s="15">
        <f>F122/E122*100</f>
        <v>53.63763855032454</v>
      </c>
      <c r="H122" s="198"/>
      <c r="I122" s="50"/>
    </row>
    <row r="123" spans="1:9" ht="18.75" customHeight="1">
      <c r="A123" s="31"/>
      <c r="B123" s="179"/>
      <c r="C123" s="20"/>
      <c r="D123" s="21" t="s">
        <v>18</v>
      </c>
      <c r="E123" s="119">
        <v>28768964.55</v>
      </c>
      <c r="F123" s="119">
        <v>15430993.22</v>
      </c>
      <c r="G123" s="16">
        <f>F123/E123*100</f>
        <v>53.63763855032454</v>
      </c>
      <c r="H123" s="165"/>
      <c r="I123" s="50"/>
    </row>
    <row r="124" spans="1:11" ht="18.75" customHeight="1">
      <c r="A124" s="31"/>
      <c r="B124" s="179"/>
      <c r="C124" s="20"/>
      <c r="D124" s="21" t="s">
        <v>19</v>
      </c>
      <c r="E124" s="119">
        <v>0</v>
      </c>
      <c r="F124" s="119">
        <v>0</v>
      </c>
      <c r="G124" s="16">
        <v>0</v>
      </c>
      <c r="H124" s="165"/>
      <c r="I124" s="50"/>
      <c r="K124" s="9"/>
    </row>
    <row r="125" spans="1:11" ht="18.75" customHeight="1">
      <c r="A125" s="31"/>
      <c r="B125" s="179"/>
      <c r="C125" s="20"/>
      <c r="D125" s="21" t="s">
        <v>20</v>
      </c>
      <c r="E125" s="119">
        <v>0</v>
      </c>
      <c r="F125" s="119">
        <v>0</v>
      </c>
      <c r="G125" s="16">
        <v>0</v>
      </c>
      <c r="H125" s="165"/>
      <c r="I125" s="50"/>
      <c r="K125" s="8"/>
    </row>
    <row r="126" spans="1:9" ht="18.75" customHeight="1">
      <c r="A126" s="32"/>
      <c r="B126" s="179"/>
      <c r="C126" s="20"/>
      <c r="D126" s="18" t="s">
        <v>22</v>
      </c>
      <c r="E126" s="119">
        <v>0</v>
      </c>
      <c r="F126" s="119">
        <v>0</v>
      </c>
      <c r="G126" s="25">
        <v>0</v>
      </c>
      <c r="H126" s="199"/>
      <c r="I126" s="50"/>
    </row>
    <row r="127" spans="1:9" ht="15.75">
      <c r="A127" s="17" t="s">
        <v>47</v>
      </c>
      <c r="B127" s="184" t="s">
        <v>105</v>
      </c>
      <c r="C127" s="18"/>
      <c r="D127" s="104" t="s">
        <v>21</v>
      </c>
      <c r="E127" s="117">
        <f>SUM(E128:E131)</f>
        <v>41295067.71</v>
      </c>
      <c r="F127" s="117">
        <f>SUM(F128:F131)</f>
        <v>20971162.81</v>
      </c>
      <c r="G127" s="19">
        <f>F127/E127*100</f>
        <v>50.783698811859864</v>
      </c>
      <c r="H127" s="200"/>
      <c r="I127" s="46"/>
    </row>
    <row r="128" spans="1:9" ht="15.75">
      <c r="A128" s="31"/>
      <c r="B128" s="179"/>
      <c r="C128" s="20"/>
      <c r="D128" s="21" t="s">
        <v>18</v>
      </c>
      <c r="E128" s="119">
        <v>41295067.71</v>
      </c>
      <c r="F128" s="119">
        <v>20971162.81</v>
      </c>
      <c r="G128" s="16">
        <f>F128/E128*100</f>
        <v>50.783698811859864</v>
      </c>
      <c r="H128" s="201"/>
      <c r="I128" s="46"/>
    </row>
    <row r="129" spans="1:9" ht="15.75">
      <c r="A129" s="31"/>
      <c r="B129" s="179"/>
      <c r="C129" s="20"/>
      <c r="D129" s="21" t="s">
        <v>19</v>
      </c>
      <c r="E129" s="119">
        <v>0</v>
      </c>
      <c r="F129" s="119">
        <v>0</v>
      </c>
      <c r="G129" s="16">
        <v>0</v>
      </c>
      <c r="H129" s="201"/>
      <c r="I129" s="46"/>
    </row>
    <row r="130" spans="1:9" ht="15.75">
      <c r="A130" s="31"/>
      <c r="B130" s="179"/>
      <c r="C130" s="20"/>
      <c r="D130" s="21" t="s">
        <v>20</v>
      </c>
      <c r="E130" s="119">
        <v>0</v>
      </c>
      <c r="F130" s="119">
        <v>0</v>
      </c>
      <c r="G130" s="16">
        <v>0</v>
      </c>
      <c r="H130" s="201"/>
      <c r="I130" s="46"/>
    </row>
    <row r="131" spans="1:9" ht="15.75">
      <c r="A131" s="32"/>
      <c r="B131" s="180"/>
      <c r="C131" s="33"/>
      <c r="D131" s="21" t="s">
        <v>22</v>
      </c>
      <c r="E131" s="119">
        <v>0</v>
      </c>
      <c r="F131" s="119">
        <v>0</v>
      </c>
      <c r="G131" s="16">
        <v>0</v>
      </c>
      <c r="H131" s="202"/>
      <c r="I131" s="46"/>
    </row>
    <row r="132" spans="1:9" ht="18" customHeight="1">
      <c r="A132" s="17" t="s">
        <v>48</v>
      </c>
      <c r="B132" s="184" t="s">
        <v>106</v>
      </c>
      <c r="C132" s="18"/>
      <c r="D132" s="104" t="s">
        <v>21</v>
      </c>
      <c r="E132" s="117">
        <f>SUM(E133:E136)</f>
        <v>19506430.16</v>
      </c>
      <c r="F132" s="117">
        <f>SUM(F133:F136)</f>
        <v>10099001.5</v>
      </c>
      <c r="G132" s="19">
        <f>F132/E132*100</f>
        <v>51.77267914817685</v>
      </c>
      <c r="H132" s="200"/>
      <c r="I132" s="46"/>
    </row>
    <row r="133" spans="1:9" ht="18" customHeight="1">
      <c r="A133" s="96"/>
      <c r="B133" s="179"/>
      <c r="C133" s="20"/>
      <c r="D133" s="21" t="s">
        <v>18</v>
      </c>
      <c r="E133" s="119">
        <v>19506430.16</v>
      </c>
      <c r="F133" s="119">
        <v>10099001.5</v>
      </c>
      <c r="G133" s="16">
        <f>F133/E133*100</f>
        <v>51.77267914817685</v>
      </c>
      <c r="H133" s="201"/>
      <c r="I133" s="46"/>
    </row>
    <row r="134" spans="1:9" ht="18" customHeight="1">
      <c r="A134" s="96"/>
      <c r="B134" s="179"/>
      <c r="C134" s="20"/>
      <c r="D134" s="21" t="s">
        <v>19</v>
      </c>
      <c r="E134" s="119">
        <v>0</v>
      </c>
      <c r="F134" s="119">
        <v>0</v>
      </c>
      <c r="G134" s="16">
        <v>0</v>
      </c>
      <c r="H134" s="201"/>
      <c r="I134" s="46"/>
    </row>
    <row r="135" spans="1:9" ht="18" customHeight="1">
      <c r="A135" s="96"/>
      <c r="B135" s="179"/>
      <c r="C135" s="20"/>
      <c r="D135" s="21" t="s">
        <v>20</v>
      </c>
      <c r="E135" s="119">
        <v>0</v>
      </c>
      <c r="F135" s="119">
        <v>0</v>
      </c>
      <c r="G135" s="16">
        <v>0</v>
      </c>
      <c r="H135" s="201"/>
      <c r="I135" s="46"/>
    </row>
    <row r="136" spans="1:9" ht="21" customHeight="1" thickBot="1">
      <c r="A136" s="100"/>
      <c r="B136" s="180"/>
      <c r="C136" s="33"/>
      <c r="D136" s="21" t="s">
        <v>22</v>
      </c>
      <c r="E136" s="119">
        <v>0</v>
      </c>
      <c r="F136" s="119">
        <v>0</v>
      </c>
      <c r="G136" s="16">
        <v>0</v>
      </c>
      <c r="H136" s="202"/>
      <c r="I136" s="46"/>
    </row>
    <row r="137" spans="1:9" ht="23.25" customHeight="1">
      <c r="A137" s="17" t="s">
        <v>80</v>
      </c>
      <c r="B137" s="184" t="s">
        <v>107</v>
      </c>
      <c r="C137" s="18"/>
      <c r="D137" s="104" t="s">
        <v>21</v>
      </c>
      <c r="E137" s="117">
        <f>SUM(E138:E141)</f>
        <v>1506608.33</v>
      </c>
      <c r="F137" s="117">
        <f>SUM(F138:F141)</f>
        <v>286427.7</v>
      </c>
      <c r="G137" s="135">
        <f>F137/E137*100</f>
        <v>19.011424156934005</v>
      </c>
      <c r="H137" s="192" t="s">
        <v>148</v>
      </c>
      <c r="I137" s="61"/>
    </row>
    <row r="138" spans="1:10" ht="23.25" customHeight="1">
      <c r="A138" s="96"/>
      <c r="B138" s="179"/>
      <c r="C138" s="20"/>
      <c r="D138" s="21" t="s">
        <v>18</v>
      </c>
      <c r="E138" s="119">
        <v>1506608.33</v>
      </c>
      <c r="F138" s="119">
        <v>286427.7</v>
      </c>
      <c r="G138" s="16">
        <f>F138/E138*100</f>
        <v>19.011424156934005</v>
      </c>
      <c r="H138" s="177"/>
      <c r="I138" s="61"/>
      <c r="J138" s="3"/>
    </row>
    <row r="139" spans="1:9" ht="23.25" customHeight="1">
      <c r="A139" s="96"/>
      <c r="B139" s="179"/>
      <c r="C139" s="20"/>
      <c r="D139" s="21" t="s">
        <v>19</v>
      </c>
      <c r="E139" s="119">
        <v>0</v>
      </c>
      <c r="F139" s="119">
        <v>0</v>
      </c>
      <c r="G139" s="16">
        <v>0</v>
      </c>
      <c r="H139" s="177"/>
      <c r="I139" s="61"/>
    </row>
    <row r="140" spans="1:9" ht="23.25" customHeight="1">
      <c r="A140" s="96"/>
      <c r="B140" s="179"/>
      <c r="C140" s="20"/>
      <c r="D140" s="21" t="s">
        <v>20</v>
      </c>
      <c r="E140" s="119">
        <v>0</v>
      </c>
      <c r="F140" s="119">
        <v>0</v>
      </c>
      <c r="G140" s="16">
        <v>0</v>
      </c>
      <c r="H140" s="177"/>
      <c r="I140" s="61"/>
    </row>
    <row r="141" spans="1:9" ht="23.25" customHeight="1" thickBot="1">
      <c r="A141" s="97"/>
      <c r="B141" s="185"/>
      <c r="C141" s="22"/>
      <c r="D141" s="23" t="s">
        <v>22</v>
      </c>
      <c r="E141" s="120">
        <v>0</v>
      </c>
      <c r="F141" s="120">
        <v>0</v>
      </c>
      <c r="G141" s="24">
        <v>0</v>
      </c>
      <c r="H141" s="186"/>
      <c r="I141" s="61"/>
    </row>
    <row r="142" spans="1:9" ht="15.75">
      <c r="A142" s="105"/>
      <c r="B142" s="105"/>
      <c r="C142" s="26"/>
      <c r="D142" s="26"/>
      <c r="E142" s="27"/>
      <c r="F142" s="27"/>
      <c r="G142" s="28"/>
      <c r="H142" s="29" t="s">
        <v>65</v>
      </c>
      <c r="I142" s="61"/>
    </row>
    <row r="143" spans="1:9" ht="15.75" customHeight="1">
      <c r="A143" s="193" t="s">
        <v>0</v>
      </c>
      <c r="B143" s="193" t="s">
        <v>30</v>
      </c>
      <c r="C143" s="193" t="s">
        <v>71</v>
      </c>
      <c r="D143" s="195" t="s">
        <v>29</v>
      </c>
      <c r="E143" s="196"/>
      <c r="F143" s="197"/>
      <c r="G143" s="193" t="s">
        <v>73</v>
      </c>
      <c r="H143" s="193" t="s">
        <v>24</v>
      </c>
      <c r="I143" s="61"/>
    </row>
    <row r="144" spans="1:9" ht="51">
      <c r="A144" s="194"/>
      <c r="B144" s="194"/>
      <c r="C144" s="194"/>
      <c r="D144" s="95" t="s">
        <v>23</v>
      </c>
      <c r="E144" s="95" t="s">
        <v>72</v>
      </c>
      <c r="F144" s="95" t="s">
        <v>86</v>
      </c>
      <c r="G144" s="194"/>
      <c r="H144" s="194"/>
      <c r="I144" s="61"/>
    </row>
    <row r="145" spans="1:9" ht="16.5" thickBot="1">
      <c r="A145" s="30" t="s">
        <v>1</v>
      </c>
      <c r="B145" s="30" t="s">
        <v>2</v>
      </c>
      <c r="C145" s="30" t="s">
        <v>3</v>
      </c>
      <c r="D145" s="30" t="s">
        <v>4</v>
      </c>
      <c r="E145" s="30" t="s">
        <v>5</v>
      </c>
      <c r="F145" s="30" t="s">
        <v>6</v>
      </c>
      <c r="G145" s="30" t="s">
        <v>7</v>
      </c>
      <c r="H145" s="30" t="s">
        <v>8</v>
      </c>
      <c r="I145" s="44"/>
    </row>
    <row r="146" spans="1:9" ht="15.75">
      <c r="A146" s="167" t="s">
        <v>7</v>
      </c>
      <c r="B146" s="170" t="s">
        <v>81</v>
      </c>
      <c r="C146" s="173" t="s">
        <v>10</v>
      </c>
      <c r="D146" s="103" t="s">
        <v>21</v>
      </c>
      <c r="E146" s="116">
        <f>SUM(E147:E150)</f>
        <v>7410707.58</v>
      </c>
      <c r="F146" s="116">
        <f>SUM(F147:F150)</f>
        <v>1314500</v>
      </c>
      <c r="G146" s="133">
        <f>F146/E146*100</f>
        <v>17.73784737570228</v>
      </c>
      <c r="H146" s="192" t="s">
        <v>150</v>
      </c>
      <c r="I146" s="61"/>
    </row>
    <row r="147" spans="1:9" ht="15.75">
      <c r="A147" s="168"/>
      <c r="B147" s="171"/>
      <c r="C147" s="174"/>
      <c r="D147" s="104" t="s">
        <v>18</v>
      </c>
      <c r="E147" s="117">
        <v>1231705.33</v>
      </c>
      <c r="F147" s="117">
        <v>0</v>
      </c>
      <c r="G147" s="19">
        <f>F147/E147*100</f>
        <v>0</v>
      </c>
      <c r="H147" s="177"/>
      <c r="I147" s="61"/>
    </row>
    <row r="148" spans="1:9" ht="15.75">
      <c r="A148" s="168"/>
      <c r="B148" s="171"/>
      <c r="C148" s="174"/>
      <c r="D148" s="104" t="s">
        <v>19</v>
      </c>
      <c r="E148" s="117">
        <v>6179002.25</v>
      </c>
      <c r="F148" s="117">
        <v>1314500</v>
      </c>
      <c r="G148" s="19">
        <f>F148/E148*100</f>
        <v>21.27366113194084</v>
      </c>
      <c r="H148" s="177"/>
      <c r="I148" s="61"/>
    </row>
    <row r="149" spans="1:9" ht="15.75">
      <c r="A149" s="168"/>
      <c r="B149" s="171"/>
      <c r="C149" s="174"/>
      <c r="D149" s="104" t="s">
        <v>20</v>
      </c>
      <c r="E149" s="117">
        <v>0</v>
      </c>
      <c r="F149" s="117">
        <v>0</v>
      </c>
      <c r="G149" s="19">
        <v>0</v>
      </c>
      <c r="H149" s="177"/>
      <c r="I149" s="61"/>
    </row>
    <row r="150" spans="1:9" ht="21" customHeight="1" thickBot="1">
      <c r="A150" s="169"/>
      <c r="B150" s="172"/>
      <c r="C150" s="175"/>
      <c r="D150" s="35" t="s">
        <v>22</v>
      </c>
      <c r="E150" s="124">
        <v>0</v>
      </c>
      <c r="F150" s="124">
        <v>0</v>
      </c>
      <c r="G150" s="36">
        <v>0</v>
      </c>
      <c r="H150" s="186"/>
      <c r="I150" s="61"/>
    </row>
    <row r="151" spans="1:9" s="85" customFormat="1" ht="19.5" customHeight="1">
      <c r="A151" s="167" t="s">
        <v>8</v>
      </c>
      <c r="B151" s="170" t="s">
        <v>82</v>
      </c>
      <c r="C151" s="173" t="s">
        <v>124</v>
      </c>
      <c r="D151" s="103" t="s">
        <v>21</v>
      </c>
      <c r="E151" s="116">
        <f>SUM(E152:E155)</f>
        <v>154938484.3</v>
      </c>
      <c r="F151" s="116">
        <f>SUM(F152:F155)</f>
        <v>65093449.19</v>
      </c>
      <c r="G151" s="133">
        <f>F151/E151*100</f>
        <v>42.01244738135082</v>
      </c>
      <c r="H151" s="192"/>
      <c r="I151" s="86"/>
    </row>
    <row r="152" spans="1:9" s="85" customFormat="1" ht="19.5" customHeight="1">
      <c r="A152" s="168"/>
      <c r="B152" s="171"/>
      <c r="C152" s="174"/>
      <c r="D152" s="21" t="s">
        <v>18</v>
      </c>
      <c r="E152" s="117">
        <f>E157+E162+E167</f>
        <v>133236523.88</v>
      </c>
      <c r="F152" s="117">
        <f>F157+F162+F167</f>
        <v>64208307.68</v>
      </c>
      <c r="G152" s="19">
        <f>F152/E152*100</f>
        <v>48.1912210032059</v>
      </c>
      <c r="H152" s="245"/>
      <c r="I152" s="86"/>
    </row>
    <row r="153" spans="1:9" s="85" customFormat="1" ht="19.5" customHeight="1">
      <c r="A153" s="168"/>
      <c r="B153" s="171"/>
      <c r="C153" s="174"/>
      <c r="D153" s="21" t="s">
        <v>19</v>
      </c>
      <c r="E153" s="117">
        <f>E158+E163</f>
        <v>21687460.42</v>
      </c>
      <c r="F153" s="117">
        <f aca="true" t="shared" si="5" ref="E153:F155">F158+F163+F168</f>
        <v>885141.51</v>
      </c>
      <c r="G153" s="19">
        <f>F153/E153*100</f>
        <v>4.081351586853986</v>
      </c>
      <c r="H153" s="245"/>
      <c r="I153" s="86"/>
    </row>
    <row r="154" spans="1:11" s="85" customFormat="1" ht="19.5" customHeight="1">
      <c r="A154" s="168"/>
      <c r="B154" s="171"/>
      <c r="C154" s="174"/>
      <c r="D154" s="21" t="s">
        <v>20</v>
      </c>
      <c r="E154" s="117">
        <f t="shared" si="5"/>
        <v>0</v>
      </c>
      <c r="F154" s="117">
        <f t="shared" si="5"/>
        <v>0</v>
      </c>
      <c r="G154" s="19">
        <v>0</v>
      </c>
      <c r="H154" s="245"/>
      <c r="I154" s="83"/>
      <c r="J154" s="84"/>
      <c r="K154" s="84"/>
    </row>
    <row r="155" spans="1:12" s="85" customFormat="1" ht="19.5" customHeight="1" thickBot="1">
      <c r="A155" s="168"/>
      <c r="B155" s="171"/>
      <c r="C155" s="174"/>
      <c r="D155" s="21" t="s">
        <v>22</v>
      </c>
      <c r="E155" s="117">
        <f t="shared" si="5"/>
        <v>14500</v>
      </c>
      <c r="F155" s="117">
        <f t="shared" si="5"/>
        <v>0</v>
      </c>
      <c r="G155" s="19">
        <f>F155/E155*100</f>
        <v>0</v>
      </c>
      <c r="H155" s="245"/>
      <c r="I155" s="83"/>
      <c r="J155" s="84"/>
      <c r="K155" s="84"/>
      <c r="L155" s="84"/>
    </row>
    <row r="156" spans="1:11" s="85" customFormat="1" ht="20.25" customHeight="1">
      <c r="A156" s="219" t="s">
        <v>123</v>
      </c>
      <c r="B156" s="251" t="s">
        <v>121</v>
      </c>
      <c r="C156" s="82"/>
      <c r="D156" s="104" t="s">
        <v>21</v>
      </c>
      <c r="E156" s="117">
        <f>SUM(E157:E160)</f>
        <v>121881021.38</v>
      </c>
      <c r="F156" s="117">
        <f>SUM(F157:F160)</f>
        <v>47479815.85</v>
      </c>
      <c r="G156" s="135">
        <f>F156/E156*100</f>
        <v>38.955872959062006</v>
      </c>
      <c r="H156" s="192" t="s">
        <v>148</v>
      </c>
      <c r="I156" s="83"/>
      <c r="J156" s="84"/>
      <c r="K156" s="84"/>
    </row>
    <row r="157" spans="1:11" s="85" customFormat="1" ht="20.25" customHeight="1">
      <c r="A157" s="168"/>
      <c r="B157" s="252"/>
      <c r="C157" s="174"/>
      <c r="D157" s="21" t="s">
        <v>18</v>
      </c>
      <c r="E157" s="119">
        <v>101465520.38</v>
      </c>
      <c r="F157" s="119">
        <v>47479815.85</v>
      </c>
      <c r="G157" s="16">
        <f>F157/E157*100</f>
        <v>46.79403966212626</v>
      </c>
      <c r="H157" s="245"/>
      <c r="I157" s="83"/>
      <c r="J157" s="84"/>
      <c r="K157" s="84"/>
    </row>
    <row r="158" spans="1:11" s="85" customFormat="1" ht="20.25" customHeight="1">
      <c r="A158" s="168"/>
      <c r="B158" s="252"/>
      <c r="C158" s="174"/>
      <c r="D158" s="21" t="s">
        <v>19</v>
      </c>
      <c r="E158" s="119">
        <v>20415501</v>
      </c>
      <c r="F158" s="119">
        <v>0</v>
      </c>
      <c r="G158" s="16">
        <f>F158/E158*100</f>
        <v>0</v>
      </c>
      <c r="H158" s="245"/>
      <c r="I158" s="83"/>
      <c r="J158" s="84"/>
      <c r="K158" s="84"/>
    </row>
    <row r="159" spans="1:11" s="85" customFormat="1" ht="20.25" customHeight="1">
      <c r="A159" s="168"/>
      <c r="B159" s="252"/>
      <c r="C159" s="174"/>
      <c r="D159" s="21" t="s">
        <v>20</v>
      </c>
      <c r="E159" s="119">
        <v>0</v>
      </c>
      <c r="F159" s="119">
        <v>0</v>
      </c>
      <c r="G159" s="16">
        <v>0</v>
      </c>
      <c r="H159" s="245"/>
      <c r="I159" s="83"/>
      <c r="J159" s="84"/>
      <c r="K159" s="84"/>
    </row>
    <row r="160" spans="1:11" s="85" customFormat="1" ht="20.25" customHeight="1">
      <c r="A160" s="204"/>
      <c r="B160" s="253"/>
      <c r="C160" s="187"/>
      <c r="D160" s="21" t="s">
        <v>22</v>
      </c>
      <c r="E160" s="119">
        <v>0</v>
      </c>
      <c r="F160" s="119">
        <v>0</v>
      </c>
      <c r="G160" s="16">
        <v>0</v>
      </c>
      <c r="H160" s="245"/>
      <c r="I160" s="83"/>
      <c r="J160" s="84"/>
      <c r="K160" s="84"/>
    </row>
    <row r="161" spans="1:11" s="85" customFormat="1" ht="21" customHeight="1">
      <c r="A161" s="219" t="s">
        <v>122</v>
      </c>
      <c r="B161" s="251" t="s">
        <v>120</v>
      </c>
      <c r="C161" s="254"/>
      <c r="D161" s="104" t="s">
        <v>21</v>
      </c>
      <c r="E161" s="117">
        <f>SUM(E162:E165)</f>
        <v>33042962.92</v>
      </c>
      <c r="F161" s="117">
        <f>SUM(F162:F165)</f>
        <v>17613633.34</v>
      </c>
      <c r="G161" s="19">
        <f>F161/E161*100</f>
        <v>53.305248027073716</v>
      </c>
      <c r="H161" s="255"/>
      <c r="I161" s="83"/>
      <c r="J161" s="84"/>
      <c r="K161" s="84"/>
    </row>
    <row r="162" spans="1:11" s="85" customFormat="1" ht="21" customHeight="1">
      <c r="A162" s="168"/>
      <c r="B162" s="252"/>
      <c r="C162" s="174"/>
      <c r="D162" s="21" t="s">
        <v>18</v>
      </c>
      <c r="E162" s="119">
        <v>31771003.5</v>
      </c>
      <c r="F162" s="119">
        <v>16728491.83</v>
      </c>
      <c r="G162" s="16">
        <f>F162/E162*100</f>
        <v>52.653331614155654</v>
      </c>
      <c r="H162" s="256"/>
      <c r="I162" s="83"/>
      <c r="J162" s="84"/>
      <c r="K162" s="84"/>
    </row>
    <row r="163" spans="1:11" s="85" customFormat="1" ht="21" customHeight="1">
      <c r="A163" s="168"/>
      <c r="B163" s="252"/>
      <c r="C163" s="174"/>
      <c r="D163" s="21" t="s">
        <v>19</v>
      </c>
      <c r="E163" s="119">
        <v>1271959.42</v>
      </c>
      <c r="F163" s="119">
        <v>885141.51</v>
      </c>
      <c r="G163" s="16">
        <f>F163/E163*100</f>
        <v>69.58881675643394</v>
      </c>
      <c r="H163" s="256"/>
      <c r="I163" s="83"/>
      <c r="J163" s="84"/>
      <c r="K163" s="84"/>
    </row>
    <row r="164" spans="1:11" s="85" customFormat="1" ht="21" customHeight="1">
      <c r="A164" s="168"/>
      <c r="B164" s="252"/>
      <c r="C164" s="174"/>
      <c r="D164" s="21" t="s">
        <v>20</v>
      </c>
      <c r="E164" s="119">
        <v>0</v>
      </c>
      <c r="F164" s="119">
        <v>0</v>
      </c>
      <c r="G164" s="16">
        <v>0</v>
      </c>
      <c r="H164" s="256"/>
      <c r="I164" s="83"/>
      <c r="J164" s="84"/>
      <c r="K164" s="84"/>
    </row>
    <row r="165" spans="1:11" s="85" customFormat="1" ht="21" customHeight="1">
      <c r="A165" s="204"/>
      <c r="B165" s="253"/>
      <c r="C165" s="187"/>
      <c r="D165" s="21" t="s">
        <v>22</v>
      </c>
      <c r="E165" s="119">
        <v>0</v>
      </c>
      <c r="F165" s="119">
        <v>0</v>
      </c>
      <c r="G165" s="16">
        <v>0</v>
      </c>
      <c r="H165" s="256"/>
      <c r="I165" s="83"/>
      <c r="J165" s="84"/>
      <c r="K165" s="84"/>
    </row>
    <row r="166" spans="1:9" s="85" customFormat="1" ht="18.75" customHeight="1">
      <c r="A166" s="219" t="s">
        <v>126</v>
      </c>
      <c r="B166" s="251" t="s">
        <v>125</v>
      </c>
      <c r="C166" s="254"/>
      <c r="D166" s="104" t="s">
        <v>21</v>
      </c>
      <c r="E166" s="117">
        <f>SUM(E167:E170)</f>
        <v>14500</v>
      </c>
      <c r="F166" s="117">
        <f>SUM(F167:F170)</f>
        <v>0</v>
      </c>
      <c r="G166" s="135">
        <f>F166/E166*100</f>
        <v>0</v>
      </c>
      <c r="H166" s="176" t="s">
        <v>148</v>
      </c>
      <c r="I166" s="86"/>
    </row>
    <row r="167" spans="1:9" s="85" customFormat="1" ht="18.75" customHeight="1">
      <c r="A167" s="168"/>
      <c r="B167" s="252"/>
      <c r="C167" s="174"/>
      <c r="D167" s="21" t="s">
        <v>18</v>
      </c>
      <c r="E167" s="119">
        <v>0</v>
      </c>
      <c r="F167" s="119">
        <v>0</v>
      </c>
      <c r="G167" s="134">
        <v>0</v>
      </c>
      <c r="H167" s="245"/>
      <c r="I167" s="86"/>
    </row>
    <row r="168" spans="1:9" s="85" customFormat="1" ht="18.75" customHeight="1">
      <c r="A168" s="168"/>
      <c r="B168" s="252"/>
      <c r="C168" s="174"/>
      <c r="D168" s="21" t="s">
        <v>19</v>
      </c>
      <c r="E168" s="119">
        <v>0</v>
      </c>
      <c r="F168" s="119">
        <v>0</v>
      </c>
      <c r="G168" s="134">
        <v>0</v>
      </c>
      <c r="H168" s="245"/>
      <c r="I168" s="86"/>
    </row>
    <row r="169" spans="1:9" s="85" customFormat="1" ht="18.75" customHeight="1">
      <c r="A169" s="168"/>
      <c r="B169" s="252"/>
      <c r="C169" s="174"/>
      <c r="D169" s="21" t="s">
        <v>20</v>
      </c>
      <c r="E169" s="119">
        <v>0</v>
      </c>
      <c r="F169" s="119">
        <v>0</v>
      </c>
      <c r="G169" s="134">
        <v>0</v>
      </c>
      <c r="H169" s="245"/>
      <c r="I169" s="86"/>
    </row>
    <row r="170" spans="1:9" s="85" customFormat="1" ht="18.75" customHeight="1" thickBot="1">
      <c r="A170" s="169"/>
      <c r="B170" s="259"/>
      <c r="C170" s="175"/>
      <c r="D170" s="23" t="s">
        <v>22</v>
      </c>
      <c r="E170" s="120">
        <v>14500</v>
      </c>
      <c r="F170" s="120">
        <v>0</v>
      </c>
      <c r="G170" s="136">
        <f>F170/E170*100</f>
        <v>0</v>
      </c>
      <c r="H170" s="250"/>
      <c r="I170" s="86"/>
    </row>
    <row r="171" spans="1:9" s="85" customFormat="1" ht="18.75" customHeight="1">
      <c r="A171" s="105"/>
      <c r="B171" s="105"/>
      <c r="C171" s="26"/>
      <c r="D171" s="26"/>
      <c r="E171" s="27"/>
      <c r="F171" s="27"/>
      <c r="G171" s="28"/>
      <c r="H171" s="29" t="s">
        <v>66</v>
      </c>
      <c r="I171" s="86"/>
    </row>
    <row r="172" spans="1:9" ht="15.75">
      <c r="A172" s="194" t="s">
        <v>0</v>
      </c>
      <c r="B172" s="194" t="s">
        <v>30</v>
      </c>
      <c r="C172" s="194" t="s">
        <v>71</v>
      </c>
      <c r="D172" s="258" t="s">
        <v>29</v>
      </c>
      <c r="E172" s="258"/>
      <c r="F172" s="258"/>
      <c r="G172" s="194" t="s">
        <v>73</v>
      </c>
      <c r="H172" s="194" t="s">
        <v>24</v>
      </c>
      <c r="I172" s="61"/>
    </row>
    <row r="173" spans="1:9" ht="51">
      <c r="A173" s="211"/>
      <c r="B173" s="211"/>
      <c r="C173" s="211"/>
      <c r="D173" s="95" t="s">
        <v>23</v>
      </c>
      <c r="E173" s="95" t="s">
        <v>72</v>
      </c>
      <c r="F173" s="95" t="s">
        <v>86</v>
      </c>
      <c r="G173" s="211"/>
      <c r="H173" s="211"/>
      <c r="I173" s="61"/>
    </row>
    <row r="174" spans="1:9" ht="16.5" thickBot="1">
      <c r="A174" s="30" t="s">
        <v>1</v>
      </c>
      <c r="B174" s="30" t="s">
        <v>2</v>
      </c>
      <c r="C174" s="30" t="s">
        <v>3</v>
      </c>
      <c r="D174" s="30" t="s">
        <v>4</v>
      </c>
      <c r="E174" s="30" t="s">
        <v>5</v>
      </c>
      <c r="F174" s="30" t="s">
        <v>6</v>
      </c>
      <c r="G174" s="30" t="s">
        <v>7</v>
      </c>
      <c r="H174" s="30" t="s">
        <v>8</v>
      </c>
      <c r="I174" s="44"/>
    </row>
    <row r="175" spans="1:11" ht="18.75" customHeight="1">
      <c r="A175" s="98" t="s">
        <v>9</v>
      </c>
      <c r="B175" s="170" t="s">
        <v>108</v>
      </c>
      <c r="C175" s="99" t="s">
        <v>124</v>
      </c>
      <c r="D175" s="103" t="s">
        <v>21</v>
      </c>
      <c r="E175" s="116">
        <f>SUM(E176:E179)</f>
        <v>429718.48</v>
      </c>
      <c r="F175" s="116">
        <f>SUM(F176:F179)</f>
        <v>0</v>
      </c>
      <c r="G175" s="133">
        <f>F175/E175*100</f>
        <v>0</v>
      </c>
      <c r="H175" s="192" t="s">
        <v>148</v>
      </c>
      <c r="I175" s="61"/>
      <c r="K175" s="49"/>
    </row>
    <row r="176" spans="1:11" ht="18.75">
      <c r="A176" s="96"/>
      <c r="B176" s="171"/>
      <c r="C176" s="93"/>
      <c r="D176" s="104" t="s">
        <v>18</v>
      </c>
      <c r="E176" s="117">
        <v>429718.48</v>
      </c>
      <c r="F176" s="117">
        <v>0</v>
      </c>
      <c r="G176" s="19">
        <f>F176/E176*100</f>
        <v>0</v>
      </c>
      <c r="H176" s="245"/>
      <c r="I176" s="61"/>
      <c r="K176" s="87"/>
    </row>
    <row r="177" spans="1:9" ht="15.75">
      <c r="A177" s="96"/>
      <c r="B177" s="171"/>
      <c r="C177" s="93"/>
      <c r="D177" s="104" t="s">
        <v>19</v>
      </c>
      <c r="E177" s="117">
        <v>0</v>
      </c>
      <c r="F177" s="117">
        <v>0</v>
      </c>
      <c r="G177" s="19">
        <v>0</v>
      </c>
      <c r="H177" s="245"/>
      <c r="I177" s="61"/>
    </row>
    <row r="178" spans="1:9" ht="15.75">
      <c r="A178" s="96"/>
      <c r="B178" s="171"/>
      <c r="C178" s="93"/>
      <c r="D178" s="104" t="s">
        <v>20</v>
      </c>
      <c r="E178" s="117">
        <v>0</v>
      </c>
      <c r="F178" s="117">
        <v>0</v>
      </c>
      <c r="G178" s="19">
        <v>0</v>
      </c>
      <c r="H178" s="245"/>
      <c r="I178" s="61"/>
    </row>
    <row r="179" spans="1:10" ht="16.5" thickBot="1">
      <c r="A179" s="97"/>
      <c r="B179" s="172"/>
      <c r="C179" s="94"/>
      <c r="D179" s="35" t="s">
        <v>22</v>
      </c>
      <c r="E179" s="124">
        <v>0</v>
      </c>
      <c r="F179" s="124">
        <v>0</v>
      </c>
      <c r="G179" s="36">
        <v>0</v>
      </c>
      <c r="H179" s="245"/>
      <c r="I179" s="61"/>
      <c r="J179" s="3"/>
    </row>
    <row r="180" spans="1:11" ht="15.75" customHeight="1">
      <c r="A180" s="110" t="s">
        <v>13</v>
      </c>
      <c r="B180" s="170" t="s">
        <v>83</v>
      </c>
      <c r="C180" s="246" t="s">
        <v>11</v>
      </c>
      <c r="D180" s="114" t="s">
        <v>21</v>
      </c>
      <c r="E180" s="116">
        <f>SUM(E181:E184)</f>
        <v>314053260.39</v>
      </c>
      <c r="F180" s="116">
        <f>SUM(F181:F184)</f>
        <v>164734457.22</v>
      </c>
      <c r="G180" s="34">
        <f>F180/E180*100</f>
        <v>52.45430568542043</v>
      </c>
      <c r="H180" s="189"/>
      <c r="I180" s="50"/>
      <c r="K180" s="5"/>
    </row>
    <row r="181" spans="1:12" ht="15.75">
      <c r="A181" s="111"/>
      <c r="B181" s="171"/>
      <c r="C181" s="247"/>
      <c r="D181" s="115" t="s">
        <v>18</v>
      </c>
      <c r="E181" s="117">
        <f>E186+E191+E196+E201+E210</f>
        <v>271042652.19</v>
      </c>
      <c r="F181" s="117">
        <f>F186+F191+F196+F201+F210</f>
        <v>145261409.89000002</v>
      </c>
      <c r="G181" s="19">
        <f>F181/E181*100</f>
        <v>53.59356127764432</v>
      </c>
      <c r="H181" s="190"/>
      <c r="I181" s="50"/>
      <c r="K181" s="5"/>
      <c r="L181" s="5"/>
    </row>
    <row r="182" spans="1:12" ht="15.75">
      <c r="A182" s="111"/>
      <c r="B182" s="171"/>
      <c r="C182" s="247"/>
      <c r="D182" s="115" t="s">
        <v>19</v>
      </c>
      <c r="E182" s="117">
        <f>E187+E192+E197+E202+E211</f>
        <v>27540788.5</v>
      </c>
      <c r="F182" s="117">
        <f>F187+F192+F197+F202+F211</f>
        <v>13219263.629999999</v>
      </c>
      <c r="G182" s="19">
        <f>F182/E182*100</f>
        <v>47.99885678654407</v>
      </c>
      <c r="H182" s="190"/>
      <c r="I182" s="129"/>
      <c r="L182" s="5"/>
    </row>
    <row r="183" spans="1:12" ht="15.75">
      <c r="A183" s="111"/>
      <c r="B183" s="171"/>
      <c r="C183" s="247"/>
      <c r="D183" s="115" t="s">
        <v>20</v>
      </c>
      <c r="E183" s="117">
        <f>E188+E193+E198+E203+E212</f>
        <v>5027276.7</v>
      </c>
      <c r="F183" s="117">
        <f>F188+F193+F198+F203+F212</f>
        <v>160516.7</v>
      </c>
      <c r="G183" s="19">
        <f>F183/E183*100</f>
        <v>3.192915560028753</v>
      </c>
      <c r="H183" s="190"/>
      <c r="I183" s="129"/>
      <c r="K183" s="5"/>
      <c r="L183" s="5"/>
    </row>
    <row r="184" spans="1:12" ht="15.75">
      <c r="A184" s="113"/>
      <c r="B184" s="188"/>
      <c r="C184" s="248"/>
      <c r="D184" s="115" t="s">
        <v>22</v>
      </c>
      <c r="E184" s="117">
        <f>E189+E194+E199+E204+E213</f>
        <v>10442543</v>
      </c>
      <c r="F184" s="117">
        <f>F189+F194+F199+F204+F213</f>
        <v>6093267</v>
      </c>
      <c r="G184" s="19">
        <f>F184/E184*100</f>
        <v>58.35041330449873</v>
      </c>
      <c r="H184" s="191"/>
      <c r="I184" s="50"/>
      <c r="J184" s="2"/>
      <c r="K184" s="12"/>
      <c r="L184" s="12"/>
    </row>
    <row r="185" spans="1:12" ht="15.75" customHeight="1">
      <c r="A185" s="31" t="s">
        <v>127</v>
      </c>
      <c r="B185" s="179" t="s">
        <v>89</v>
      </c>
      <c r="C185" s="20"/>
      <c r="D185" s="112" t="s">
        <v>21</v>
      </c>
      <c r="E185" s="118">
        <f>E186+E187+E188+E189</f>
        <v>216513632.43</v>
      </c>
      <c r="F185" s="118">
        <f>F186+F187+F188+F189</f>
        <v>120243067.97</v>
      </c>
      <c r="G185" s="15">
        <f>F185/E185*100</f>
        <v>55.5360263556962</v>
      </c>
      <c r="H185" s="190"/>
      <c r="I185" s="50"/>
      <c r="K185" s="7"/>
      <c r="L185" s="5"/>
    </row>
    <row r="186" spans="1:12" ht="15.75">
      <c r="A186" s="31"/>
      <c r="B186" s="179"/>
      <c r="C186" s="20"/>
      <c r="D186" s="21" t="s">
        <v>18</v>
      </c>
      <c r="E186" s="119">
        <f>206617089.43-E187</f>
        <v>187853966.79000002</v>
      </c>
      <c r="F186" s="119">
        <v>105683714.04</v>
      </c>
      <c r="G186" s="16">
        <f>F186/E186*100</f>
        <v>56.258441514915006</v>
      </c>
      <c r="H186" s="190"/>
      <c r="I186" s="50"/>
      <c r="K186" s="7"/>
      <c r="L186" s="5"/>
    </row>
    <row r="187" spans="1:12" ht="15.75">
      <c r="A187" s="31"/>
      <c r="B187" s="179"/>
      <c r="C187" s="20"/>
      <c r="D187" s="21" t="s">
        <v>19</v>
      </c>
      <c r="E187" s="119">
        <v>18763122.64</v>
      </c>
      <c r="F187" s="119">
        <v>8839294.93</v>
      </c>
      <c r="G187" s="16">
        <f>F187/E187*100</f>
        <v>47.1099352682161</v>
      </c>
      <c r="H187" s="190"/>
      <c r="I187" s="50"/>
      <c r="J187" s="2"/>
      <c r="K187" s="7"/>
      <c r="L187" s="5"/>
    </row>
    <row r="188" spans="1:12" ht="15.75">
      <c r="A188" s="31"/>
      <c r="B188" s="179"/>
      <c r="C188" s="20"/>
      <c r="D188" s="21" t="s">
        <v>20</v>
      </c>
      <c r="E188" s="119">
        <v>0</v>
      </c>
      <c r="F188" s="119">
        <v>0</v>
      </c>
      <c r="G188" s="16">
        <v>0</v>
      </c>
      <c r="H188" s="190"/>
      <c r="I188" s="50"/>
      <c r="K188" s="7"/>
      <c r="L188" s="5"/>
    </row>
    <row r="189" spans="1:12" ht="15.75">
      <c r="A189" s="31"/>
      <c r="B189" s="180"/>
      <c r="C189" s="33"/>
      <c r="D189" s="21" t="s">
        <v>22</v>
      </c>
      <c r="E189" s="119">
        <v>9896543</v>
      </c>
      <c r="F189" s="119">
        <v>5720059</v>
      </c>
      <c r="G189" s="16">
        <f>F189/E189*100</f>
        <v>57.79855652625366</v>
      </c>
      <c r="H189" s="191"/>
      <c r="I189" s="50"/>
      <c r="K189" s="8"/>
      <c r="L189" s="5"/>
    </row>
    <row r="190" spans="1:12" ht="15.75" customHeight="1">
      <c r="A190" s="17" t="s">
        <v>128</v>
      </c>
      <c r="B190" s="184" t="s">
        <v>90</v>
      </c>
      <c r="C190" s="20"/>
      <c r="D190" s="101" t="s">
        <v>21</v>
      </c>
      <c r="E190" s="118">
        <f>E191+E192+E193+E194</f>
        <v>62421458.85000001</v>
      </c>
      <c r="F190" s="118">
        <f>SUM(F191:F194)</f>
        <v>33408569.139999997</v>
      </c>
      <c r="G190" s="15">
        <f aca="true" t="shared" si="6" ref="G190:G197">F190/E190*100</f>
        <v>53.520968198262466</v>
      </c>
      <c r="H190" s="249"/>
      <c r="I190" s="52"/>
      <c r="K190" s="5"/>
      <c r="L190" s="5"/>
    </row>
    <row r="191" spans="1:12" ht="15.75">
      <c r="A191" s="31"/>
      <c r="B191" s="179"/>
      <c r="C191" s="20"/>
      <c r="D191" s="21" t="s">
        <v>18</v>
      </c>
      <c r="E191" s="119">
        <f>62171458.85-E192-E193</f>
        <v>55820759.56</v>
      </c>
      <c r="F191" s="119">
        <v>30057441.36</v>
      </c>
      <c r="G191" s="16">
        <f t="shared" si="6"/>
        <v>53.84634963215108</v>
      </c>
      <c r="H191" s="190"/>
      <c r="I191" s="52"/>
      <c r="J191" s="3"/>
      <c r="K191" s="5"/>
      <c r="L191" s="5"/>
    </row>
    <row r="192" spans="1:12" ht="15.75">
      <c r="A192" s="31"/>
      <c r="B192" s="179"/>
      <c r="C192" s="20"/>
      <c r="D192" s="21" t="s">
        <v>19</v>
      </c>
      <c r="E192" s="119">
        <f>6350699.29-E193</f>
        <v>6323422.59</v>
      </c>
      <c r="F192" s="119">
        <f>3180123.78-F193</f>
        <v>3152847.0799999996</v>
      </c>
      <c r="G192" s="16">
        <f t="shared" si="6"/>
        <v>49.85981934824317</v>
      </c>
      <c r="H192" s="190"/>
      <c r="I192" s="106"/>
      <c r="J192" s="2"/>
      <c r="K192" s="5"/>
      <c r="L192" s="5"/>
    </row>
    <row r="193" spans="1:12" ht="15.75">
      <c r="A193" s="31"/>
      <c r="B193" s="179"/>
      <c r="C193" s="20"/>
      <c r="D193" s="21" t="s">
        <v>20</v>
      </c>
      <c r="E193" s="119">
        <v>27276.7</v>
      </c>
      <c r="F193" s="119">
        <v>27276.7</v>
      </c>
      <c r="G193" s="16">
        <f t="shared" si="6"/>
        <v>100</v>
      </c>
      <c r="H193" s="190"/>
      <c r="I193" s="52"/>
      <c r="K193" s="5"/>
      <c r="L193" s="5"/>
    </row>
    <row r="194" spans="1:12" ht="15.75">
      <c r="A194" s="32"/>
      <c r="B194" s="180"/>
      <c r="C194" s="20"/>
      <c r="D194" s="18" t="s">
        <v>22</v>
      </c>
      <c r="E194" s="119">
        <v>250000</v>
      </c>
      <c r="F194" s="119">
        <v>171004</v>
      </c>
      <c r="G194" s="16">
        <f t="shared" si="6"/>
        <v>68.4016</v>
      </c>
      <c r="H194" s="191"/>
      <c r="I194" s="52"/>
      <c r="J194" s="2"/>
      <c r="K194" s="5"/>
      <c r="L194" s="5"/>
    </row>
    <row r="195" spans="1:12" ht="15.75" customHeight="1">
      <c r="A195" s="17" t="s">
        <v>129</v>
      </c>
      <c r="B195" s="184" t="s">
        <v>91</v>
      </c>
      <c r="C195" s="18"/>
      <c r="D195" s="104" t="s">
        <v>21</v>
      </c>
      <c r="E195" s="117">
        <f>SUM(E196:E199)</f>
        <v>19678873.25</v>
      </c>
      <c r="F195" s="117">
        <f>SUM(F196:F199)</f>
        <v>10944001.11</v>
      </c>
      <c r="G195" s="19">
        <f t="shared" si="6"/>
        <v>55.61294577676087</v>
      </c>
      <c r="H195" s="249"/>
      <c r="I195" s="52"/>
      <c r="K195" s="5"/>
      <c r="L195" s="5"/>
    </row>
    <row r="196" spans="1:12" ht="15.75">
      <c r="A196" s="31"/>
      <c r="B196" s="179"/>
      <c r="C196" s="20"/>
      <c r="D196" s="21" t="s">
        <v>18</v>
      </c>
      <c r="E196" s="119">
        <f>19382873.25-E197</f>
        <v>16928629.98</v>
      </c>
      <c r="F196" s="119">
        <v>9514675.49</v>
      </c>
      <c r="G196" s="16">
        <f t="shared" si="6"/>
        <v>56.20463972123514</v>
      </c>
      <c r="H196" s="190"/>
      <c r="I196" s="52"/>
      <c r="K196" s="5"/>
      <c r="L196" s="5"/>
    </row>
    <row r="197" spans="1:12" ht="15.75">
      <c r="A197" s="31"/>
      <c r="B197" s="179"/>
      <c r="C197" s="20"/>
      <c r="D197" s="21" t="s">
        <v>19</v>
      </c>
      <c r="E197" s="119">
        <v>2454243.27</v>
      </c>
      <c r="F197" s="119">
        <v>1227121.62</v>
      </c>
      <c r="G197" s="16">
        <f t="shared" si="6"/>
        <v>49.99999938881365</v>
      </c>
      <c r="H197" s="190"/>
      <c r="I197" s="52"/>
      <c r="K197" s="5"/>
      <c r="L197" s="5"/>
    </row>
    <row r="198" spans="1:12" ht="15.75">
      <c r="A198" s="31"/>
      <c r="B198" s="179"/>
      <c r="C198" s="20"/>
      <c r="D198" s="21" t="s">
        <v>20</v>
      </c>
      <c r="E198" s="119">
        <v>0</v>
      </c>
      <c r="F198" s="119">
        <v>0</v>
      </c>
      <c r="G198" s="16">
        <v>0</v>
      </c>
      <c r="H198" s="190"/>
      <c r="I198" s="52"/>
      <c r="K198" s="5"/>
      <c r="L198" s="5"/>
    </row>
    <row r="199" spans="1:9" ht="15.75">
      <c r="A199" s="32"/>
      <c r="B199" s="180"/>
      <c r="C199" s="33"/>
      <c r="D199" s="21" t="s">
        <v>22</v>
      </c>
      <c r="E199" s="119">
        <v>296000</v>
      </c>
      <c r="F199" s="119">
        <v>202204</v>
      </c>
      <c r="G199" s="16">
        <f>F199/E199*100</f>
        <v>68.31216216216217</v>
      </c>
      <c r="H199" s="190"/>
      <c r="I199" s="52"/>
    </row>
    <row r="200" spans="1:9" ht="15.75" customHeight="1">
      <c r="A200" s="58" t="s">
        <v>130</v>
      </c>
      <c r="B200" s="184" t="s">
        <v>92</v>
      </c>
      <c r="C200" s="21"/>
      <c r="D200" s="104" t="s">
        <v>21</v>
      </c>
      <c r="E200" s="118">
        <f>SUM(E201:E204)</f>
        <v>3475950.93</v>
      </c>
      <c r="F200" s="118">
        <f>SUM(F201:F204)</f>
        <v>0</v>
      </c>
      <c r="G200" s="137">
        <v>0</v>
      </c>
      <c r="H200" s="176" t="s">
        <v>148</v>
      </c>
      <c r="I200" s="61"/>
    </row>
    <row r="201" spans="1:9" ht="15.75">
      <c r="A201" s="59"/>
      <c r="B201" s="179"/>
      <c r="C201" s="21"/>
      <c r="D201" s="21" t="s">
        <v>18</v>
      </c>
      <c r="E201" s="119">
        <v>3475950.93</v>
      </c>
      <c r="F201" s="119">
        <v>0</v>
      </c>
      <c r="G201" s="16">
        <v>0</v>
      </c>
      <c r="H201" s="245"/>
      <c r="I201" s="61"/>
    </row>
    <row r="202" spans="1:9" ht="15.75">
      <c r="A202" s="59"/>
      <c r="B202" s="179"/>
      <c r="C202" s="21"/>
      <c r="D202" s="21" t="s">
        <v>19</v>
      </c>
      <c r="E202" s="119">
        <v>0</v>
      </c>
      <c r="F202" s="119">
        <v>0</v>
      </c>
      <c r="G202" s="16">
        <v>0</v>
      </c>
      <c r="H202" s="245"/>
      <c r="I202" s="61"/>
    </row>
    <row r="203" spans="1:9" ht="15.75">
      <c r="A203" s="59"/>
      <c r="B203" s="179"/>
      <c r="C203" s="21"/>
      <c r="D203" s="21" t="s">
        <v>20</v>
      </c>
      <c r="E203" s="119">
        <v>0</v>
      </c>
      <c r="F203" s="119">
        <v>0</v>
      </c>
      <c r="G203" s="16">
        <v>0</v>
      </c>
      <c r="H203" s="245"/>
      <c r="I203" s="61"/>
    </row>
    <row r="204" spans="1:9" ht="16.5" thickBot="1">
      <c r="A204" s="60"/>
      <c r="B204" s="185"/>
      <c r="C204" s="23"/>
      <c r="D204" s="23" t="s">
        <v>22</v>
      </c>
      <c r="E204" s="120">
        <v>0</v>
      </c>
      <c r="F204" s="120">
        <v>0</v>
      </c>
      <c r="G204" s="24">
        <v>0</v>
      </c>
      <c r="H204" s="250"/>
      <c r="I204" s="61"/>
    </row>
    <row r="205" spans="1:9" ht="15.75">
      <c r="A205" s="105"/>
      <c r="B205" s="105"/>
      <c r="C205" s="26"/>
      <c r="D205" s="26"/>
      <c r="E205" s="27"/>
      <c r="F205" s="27"/>
      <c r="G205" s="28"/>
      <c r="H205" s="29" t="s">
        <v>67</v>
      </c>
      <c r="I205" s="47"/>
    </row>
    <row r="206" spans="1:9" ht="15.75" customHeight="1">
      <c r="A206" s="193" t="s">
        <v>0</v>
      </c>
      <c r="B206" s="193" t="s">
        <v>30</v>
      </c>
      <c r="C206" s="193" t="s">
        <v>71</v>
      </c>
      <c r="D206" s="195" t="s">
        <v>29</v>
      </c>
      <c r="E206" s="196"/>
      <c r="F206" s="197"/>
      <c r="G206" s="193" t="s">
        <v>73</v>
      </c>
      <c r="H206" s="193" t="s">
        <v>24</v>
      </c>
      <c r="I206" s="61"/>
    </row>
    <row r="207" spans="1:9" ht="51">
      <c r="A207" s="194"/>
      <c r="B207" s="194"/>
      <c r="C207" s="194"/>
      <c r="D207" s="95" t="s">
        <v>23</v>
      </c>
      <c r="E207" s="95" t="s">
        <v>72</v>
      </c>
      <c r="F207" s="95" t="s">
        <v>86</v>
      </c>
      <c r="G207" s="194"/>
      <c r="H207" s="194"/>
      <c r="I207" s="61"/>
    </row>
    <row r="208" spans="1:11" ht="15.75">
      <c r="A208" s="42" t="s">
        <v>1</v>
      </c>
      <c r="B208" s="30" t="s">
        <v>2</v>
      </c>
      <c r="C208" s="30" t="s">
        <v>3</v>
      </c>
      <c r="D208" s="30" t="s">
        <v>4</v>
      </c>
      <c r="E208" s="30" t="s">
        <v>5</v>
      </c>
      <c r="F208" s="30" t="s">
        <v>6</v>
      </c>
      <c r="G208" s="30" t="s">
        <v>7</v>
      </c>
      <c r="H208" s="42" t="s">
        <v>8</v>
      </c>
      <c r="I208" s="44"/>
      <c r="K208" s="9"/>
    </row>
    <row r="209" spans="1:11" ht="15.75" customHeight="1">
      <c r="A209" s="57" t="s">
        <v>131</v>
      </c>
      <c r="B209" s="184" t="s">
        <v>93</v>
      </c>
      <c r="C209" s="21"/>
      <c r="D209" s="104" t="s">
        <v>21</v>
      </c>
      <c r="E209" s="117">
        <f>SUM(E210:E213)</f>
        <v>11963344.93</v>
      </c>
      <c r="F209" s="117">
        <f>SUM(F210:F213)</f>
        <v>138819</v>
      </c>
      <c r="G209" s="135">
        <f>F209/E209*100</f>
        <v>1.1603694519572798</v>
      </c>
      <c r="H209" s="176" t="s">
        <v>152</v>
      </c>
      <c r="I209" s="61"/>
      <c r="K209" s="61"/>
    </row>
    <row r="210" spans="1:11" ht="15.75">
      <c r="A210" s="56"/>
      <c r="B210" s="179"/>
      <c r="C210" s="21"/>
      <c r="D210" s="21" t="s">
        <v>18</v>
      </c>
      <c r="E210" s="119">
        <v>6963344.93</v>
      </c>
      <c r="F210" s="119">
        <v>5579</v>
      </c>
      <c r="G210" s="16">
        <f>F210/E210*100</f>
        <v>0.08011954105510612</v>
      </c>
      <c r="H210" s="177"/>
      <c r="I210" s="61"/>
      <c r="K210" s="61"/>
    </row>
    <row r="211" spans="1:11" ht="15.75">
      <c r="A211" s="56"/>
      <c r="B211" s="179"/>
      <c r="C211" s="21"/>
      <c r="D211" s="21" t="s">
        <v>19</v>
      </c>
      <c r="E211" s="119">
        <v>0</v>
      </c>
      <c r="F211" s="119">
        <v>0</v>
      </c>
      <c r="G211" s="16">
        <v>0</v>
      </c>
      <c r="H211" s="177"/>
      <c r="I211" s="61"/>
      <c r="K211" s="61"/>
    </row>
    <row r="212" spans="1:11" ht="15.75">
      <c r="A212" s="56"/>
      <c r="B212" s="179"/>
      <c r="C212" s="21"/>
      <c r="D212" s="21" t="s">
        <v>20</v>
      </c>
      <c r="E212" s="119">
        <v>5000000</v>
      </c>
      <c r="F212" s="119">
        <v>133240</v>
      </c>
      <c r="G212" s="16">
        <f>F212/E212*100</f>
        <v>2.6648</v>
      </c>
      <c r="H212" s="177"/>
      <c r="I212" s="61"/>
      <c r="K212" s="61"/>
    </row>
    <row r="213" spans="1:11" ht="16.5" thickBot="1">
      <c r="A213" s="56"/>
      <c r="B213" s="185"/>
      <c r="C213" s="18"/>
      <c r="D213" s="18" t="s">
        <v>22</v>
      </c>
      <c r="E213" s="127">
        <v>0</v>
      </c>
      <c r="F213" s="127">
        <v>0</v>
      </c>
      <c r="G213" s="25">
        <v>0</v>
      </c>
      <c r="H213" s="178"/>
      <c r="I213" s="61"/>
      <c r="K213" s="61"/>
    </row>
    <row r="214" spans="1:11" ht="15.75" customHeight="1">
      <c r="A214" s="143" t="s">
        <v>14</v>
      </c>
      <c r="B214" s="170" t="s">
        <v>84</v>
      </c>
      <c r="C214" s="146" t="s">
        <v>11</v>
      </c>
      <c r="D214" s="153" t="s">
        <v>21</v>
      </c>
      <c r="E214" s="116">
        <f>SUM(E215:E218)</f>
        <v>21431107.97</v>
      </c>
      <c r="F214" s="116">
        <f>SUM(F215:F218)</f>
        <v>12372424.059999999</v>
      </c>
      <c r="G214" s="34">
        <f>F214/E214*100</f>
        <v>57.73114519939586</v>
      </c>
      <c r="H214" s="257"/>
      <c r="I214" s="48"/>
      <c r="K214" s="9"/>
    </row>
    <row r="215" spans="1:11" ht="15.75">
      <c r="A215" s="144"/>
      <c r="B215" s="171"/>
      <c r="C215" s="147"/>
      <c r="D215" s="154" t="s">
        <v>18</v>
      </c>
      <c r="E215" s="117">
        <f>E220+E225+E230+E235</f>
        <v>20883987.97</v>
      </c>
      <c r="F215" s="117">
        <f aca="true" t="shared" si="7" ref="E215:F218">F220+F225+F230+F235</f>
        <v>12177664.049999999</v>
      </c>
      <c r="G215" s="19">
        <f>F215/E215*100</f>
        <v>58.311008737858415</v>
      </c>
      <c r="H215" s="182"/>
      <c r="I215" s="48"/>
      <c r="K215" s="6"/>
    </row>
    <row r="216" spans="1:11" ht="15.75">
      <c r="A216" s="144"/>
      <c r="B216" s="171"/>
      <c r="C216" s="147"/>
      <c r="D216" s="154" t="s">
        <v>19</v>
      </c>
      <c r="E216" s="117">
        <f t="shared" si="7"/>
        <v>387120</v>
      </c>
      <c r="F216" s="117">
        <f t="shared" si="7"/>
        <v>193560</v>
      </c>
      <c r="G216" s="19">
        <f>F216/E216*100</f>
        <v>50</v>
      </c>
      <c r="H216" s="182"/>
      <c r="I216" s="48"/>
      <c r="K216" s="6"/>
    </row>
    <row r="217" spans="1:9" ht="15.75">
      <c r="A217" s="144"/>
      <c r="B217" s="171"/>
      <c r="C217" s="147"/>
      <c r="D217" s="154" t="s">
        <v>20</v>
      </c>
      <c r="E217" s="117">
        <f t="shared" si="7"/>
        <v>0</v>
      </c>
      <c r="F217" s="117">
        <f t="shared" si="7"/>
        <v>0</v>
      </c>
      <c r="G217" s="19">
        <v>0</v>
      </c>
      <c r="H217" s="182"/>
      <c r="I217" s="48"/>
    </row>
    <row r="218" spans="1:12" ht="15.75">
      <c r="A218" s="152"/>
      <c r="B218" s="188"/>
      <c r="C218" s="151"/>
      <c r="D218" s="154" t="s">
        <v>22</v>
      </c>
      <c r="E218" s="117">
        <f t="shared" si="7"/>
        <v>160000</v>
      </c>
      <c r="F218" s="117">
        <f t="shared" si="7"/>
        <v>1200.01</v>
      </c>
      <c r="G218" s="19">
        <v>0</v>
      </c>
      <c r="H218" s="183"/>
      <c r="I218" s="48"/>
      <c r="K218" s="4"/>
      <c r="L218" s="4"/>
    </row>
    <row r="219" spans="1:9" ht="15.75" customHeight="1">
      <c r="A219" s="31" t="s">
        <v>54</v>
      </c>
      <c r="B219" s="184" t="s">
        <v>113</v>
      </c>
      <c r="C219" s="20"/>
      <c r="D219" s="151" t="s">
        <v>21</v>
      </c>
      <c r="E219" s="118">
        <f>SUM(E220:E223)</f>
        <v>1134617.5</v>
      </c>
      <c r="F219" s="118">
        <f>SUM(F220:F223)</f>
        <v>585997.2</v>
      </c>
      <c r="G219" s="15">
        <f>F219/E219*100</f>
        <v>51.647114556227095</v>
      </c>
      <c r="H219" s="148"/>
      <c r="I219" s="61"/>
    </row>
    <row r="220" spans="1:9" ht="15.75">
      <c r="A220" s="31"/>
      <c r="B220" s="179"/>
      <c r="C220" s="20"/>
      <c r="D220" s="21" t="s">
        <v>18</v>
      </c>
      <c r="E220" s="119">
        <v>1134617.5</v>
      </c>
      <c r="F220" s="119">
        <v>585997.2</v>
      </c>
      <c r="G220" s="16">
        <f>F220/E220*100</f>
        <v>51.647114556227095</v>
      </c>
      <c r="H220" s="149"/>
      <c r="I220" s="61"/>
    </row>
    <row r="221" spans="1:9" ht="15.75">
      <c r="A221" s="31"/>
      <c r="B221" s="179"/>
      <c r="C221" s="20"/>
      <c r="D221" s="21" t="s">
        <v>19</v>
      </c>
      <c r="E221" s="119">
        <v>0</v>
      </c>
      <c r="F221" s="119">
        <v>0</v>
      </c>
      <c r="G221" s="16">
        <v>0</v>
      </c>
      <c r="H221" s="149"/>
      <c r="I221" s="61"/>
    </row>
    <row r="222" spans="1:9" ht="15.75">
      <c r="A222" s="31"/>
      <c r="B222" s="179"/>
      <c r="C222" s="20"/>
      <c r="D222" s="21" t="s">
        <v>20</v>
      </c>
      <c r="E222" s="119">
        <v>0</v>
      </c>
      <c r="F222" s="119">
        <v>0</v>
      </c>
      <c r="G222" s="16">
        <v>0</v>
      </c>
      <c r="H222" s="149"/>
      <c r="I222" s="61"/>
    </row>
    <row r="223" spans="1:9" ht="15.75">
      <c r="A223" s="31"/>
      <c r="B223" s="180"/>
      <c r="C223" s="33"/>
      <c r="D223" s="21" t="s">
        <v>22</v>
      </c>
      <c r="E223" s="119">
        <v>0</v>
      </c>
      <c r="F223" s="119">
        <v>0</v>
      </c>
      <c r="G223" s="16">
        <v>0</v>
      </c>
      <c r="H223" s="150"/>
      <c r="I223" s="61"/>
    </row>
    <row r="224" spans="1:9" ht="15.75" customHeight="1">
      <c r="A224" s="17" t="s">
        <v>55</v>
      </c>
      <c r="B224" s="184" t="s">
        <v>87</v>
      </c>
      <c r="C224" s="18"/>
      <c r="D224" s="154" t="s">
        <v>21</v>
      </c>
      <c r="E224" s="117">
        <f>SUM(E225:E228)</f>
        <v>1811769.95</v>
      </c>
      <c r="F224" s="117">
        <f>SUM(F225:F228)</f>
        <v>924763.5</v>
      </c>
      <c r="G224" s="19">
        <f>F224/E224*100</f>
        <v>51.04199349371039</v>
      </c>
      <c r="H224" s="148"/>
      <c r="I224" s="61"/>
    </row>
    <row r="225" spans="1:9" ht="15.75">
      <c r="A225" s="31"/>
      <c r="B225" s="179"/>
      <c r="C225" s="20"/>
      <c r="D225" s="21" t="s">
        <v>18</v>
      </c>
      <c r="E225" s="119">
        <v>1811769.95</v>
      </c>
      <c r="F225" s="119">
        <v>924763.5</v>
      </c>
      <c r="G225" s="16">
        <f>F225/E225*100</f>
        <v>51.04199349371039</v>
      </c>
      <c r="H225" s="149"/>
      <c r="I225" s="61"/>
    </row>
    <row r="226" spans="1:9" ht="15.75">
      <c r="A226" s="31"/>
      <c r="B226" s="179"/>
      <c r="C226" s="20"/>
      <c r="D226" s="21" t="s">
        <v>19</v>
      </c>
      <c r="E226" s="119">
        <v>0</v>
      </c>
      <c r="F226" s="119">
        <v>0</v>
      </c>
      <c r="G226" s="16">
        <v>0</v>
      </c>
      <c r="H226" s="149"/>
      <c r="I226" s="61"/>
    </row>
    <row r="227" spans="1:9" ht="15.75">
      <c r="A227" s="31"/>
      <c r="B227" s="179"/>
      <c r="C227" s="20"/>
      <c r="D227" s="21" t="s">
        <v>20</v>
      </c>
      <c r="E227" s="119">
        <v>0</v>
      </c>
      <c r="F227" s="119">
        <v>0</v>
      </c>
      <c r="G227" s="16">
        <v>0</v>
      </c>
      <c r="H227" s="149"/>
      <c r="I227" s="61"/>
    </row>
    <row r="228" spans="1:9" ht="15.75">
      <c r="A228" s="32"/>
      <c r="B228" s="180"/>
      <c r="C228" s="33"/>
      <c r="D228" s="21" t="s">
        <v>22</v>
      </c>
      <c r="E228" s="119">
        <v>0</v>
      </c>
      <c r="F228" s="119">
        <v>0</v>
      </c>
      <c r="G228" s="16">
        <v>0</v>
      </c>
      <c r="H228" s="150"/>
      <c r="I228" s="61"/>
    </row>
    <row r="229" spans="1:9" ht="18" customHeight="1">
      <c r="A229" s="31" t="s">
        <v>56</v>
      </c>
      <c r="B229" s="179" t="s">
        <v>88</v>
      </c>
      <c r="C229" s="20"/>
      <c r="D229" s="151" t="s">
        <v>21</v>
      </c>
      <c r="E229" s="118">
        <f>SUM(E230:E233)</f>
        <v>18434720.52</v>
      </c>
      <c r="F229" s="118">
        <f>SUM(F230:F233)</f>
        <v>10861663.36</v>
      </c>
      <c r="G229" s="15">
        <f>F229/E229*100</f>
        <v>58.91959874420705</v>
      </c>
      <c r="H229" s="149"/>
      <c r="I229" s="61"/>
    </row>
    <row r="230" spans="1:9" ht="18" customHeight="1">
      <c r="A230" s="31"/>
      <c r="B230" s="179"/>
      <c r="C230" s="20"/>
      <c r="D230" s="21" t="s">
        <v>18</v>
      </c>
      <c r="E230" s="119">
        <f>18274720.52-E231</f>
        <v>17887600.52</v>
      </c>
      <c r="F230" s="119">
        <v>10666903.35</v>
      </c>
      <c r="G230" s="16">
        <f>F230/E230*100</f>
        <v>59.632947068967745</v>
      </c>
      <c r="H230" s="149"/>
      <c r="I230" s="61"/>
    </row>
    <row r="231" spans="1:9" ht="18" customHeight="1">
      <c r="A231" s="31"/>
      <c r="B231" s="179"/>
      <c r="C231" s="20"/>
      <c r="D231" s="21" t="s">
        <v>19</v>
      </c>
      <c r="E231" s="119">
        <v>387120</v>
      </c>
      <c r="F231" s="119">
        <v>193560</v>
      </c>
      <c r="G231" s="16">
        <f>F231/E231*100</f>
        <v>50</v>
      </c>
      <c r="H231" s="149"/>
      <c r="I231" s="61"/>
    </row>
    <row r="232" spans="1:9" ht="18" customHeight="1">
      <c r="A232" s="31"/>
      <c r="B232" s="179"/>
      <c r="C232" s="20"/>
      <c r="D232" s="21" t="s">
        <v>20</v>
      </c>
      <c r="E232" s="119">
        <v>0</v>
      </c>
      <c r="F232" s="119">
        <v>0</v>
      </c>
      <c r="G232" s="16">
        <v>0</v>
      </c>
      <c r="H232" s="149"/>
      <c r="I232" s="61"/>
    </row>
    <row r="233" spans="1:9" ht="18" customHeight="1">
      <c r="A233" s="32"/>
      <c r="B233" s="180"/>
      <c r="C233" s="33"/>
      <c r="D233" s="21" t="s">
        <v>22</v>
      </c>
      <c r="E233" s="119">
        <v>160000</v>
      </c>
      <c r="F233" s="119">
        <v>1200.01</v>
      </c>
      <c r="G233" s="16">
        <v>0</v>
      </c>
      <c r="H233" s="150"/>
      <c r="I233" s="61"/>
    </row>
    <row r="234" spans="1:9" ht="15.75">
      <c r="A234" s="31" t="s">
        <v>57</v>
      </c>
      <c r="B234" s="184" t="s">
        <v>109</v>
      </c>
      <c r="C234" s="20"/>
      <c r="D234" s="154" t="s">
        <v>21</v>
      </c>
      <c r="E234" s="117">
        <f>SUM(E235:E238)</f>
        <v>50000</v>
      </c>
      <c r="F234" s="117">
        <f>SUM(F235:F238)</f>
        <v>0</v>
      </c>
      <c r="G234" s="135">
        <f>F234/E234*100</f>
        <v>0</v>
      </c>
      <c r="H234" s="176" t="s">
        <v>152</v>
      </c>
      <c r="I234" s="61"/>
    </row>
    <row r="235" spans="1:9" ht="15.75">
      <c r="A235" s="31"/>
      <c r="B235" s="179"/>
      <c r="C235" s="20"/>
      <c r="D235" s="21" t="s">
        <v>18</v>
      </c>
      <c r="E235" s="119">
        <v>50000</v>
      </c>
      <c r="F235" s="119">
        <v>0</v>
      </c>
      <c r="G235" s="134">
        <f>F235/E235*100</f>
        <v>0</v>
      </c>
      <c r="H235" s="177"/>
      <c r="I235" s="61"/>
    </row>
    <row r="236" spans="1:9" ht="15.75">
      <c r="A236" s="31"/>
      <c r="B236" s="179"/>
      <c r="C236" s="20"/>
      <c r="D236" s="21" t="s">
        <v>19</v>
      </c>
      <c r="E236" s="119">
        <v>0</v>
      </c>
      <c r="F236" s="119">
        <v>0</v>
      </c>
      <c r="G236" s="134">
        <v>0</v>
      </c>
      <c r="H236" s="177"/>
      <c r="I236" s="61"/>
    </row>
    <row r="237" spans="1:9" ht="15.75">
      <c r="A237" s="31"/>
      <c r="B237" s="179"/>
      <c r="C237" s="20"/>
      <c r="D237" s="21" t="s">
        <v>20</v>
      </c>
      <c r="E237" s="119">
        <v>0</v>
      </c>
      <c r="F237" s="119">
        <v>0</v>
      </c>
      <c r="G237" s="134">
        <v>0</v>
      </c>
      <c r="H237" s="177"/>
      <c r="I237" s="61"/>
    </row>
    <row r="238" spans="1:9" ht="16.5" thickBot="1">
      <c r="A238" s="38"/>
      <c r="B238" s="185"/>
      <c r="C238" s="22"/>
      <c r="D238" s="23" t="s">
        <v>22</v>
      </c>
      <c r="E238" s="120">
        <v>0</v>
      </c>
      <c r="F238" s="120">
        <v>0</v>
      </c>
      <c r="G238" s="136">
        <v>0</v>
      </c>
      <c r="H238" s="186"/>
      <c r="I238" s="61"/>
    </row>
    <row r="239" spans="1:9" ht="15.75">
      <c r="A239" s="105"/>
      <c r="B239" s="105"/>
      <c r="C239" s="26"/>
      <c r="D239" s="26"/>
      <c r="E239" s="27"/>
      <c r="F239" s="27"/>
      <c r="G239" s="28"/>
      <c r="H239" s="29" t="s">
        <v>68</v>
      </c>
      <c r="I239" s="61"/>
    </row>
    <row r="240" spans="1:9" ht="15.75">
      <c r="A240" s="193" t="s">
        <v>0</v>
      </c>
      <c r="B240" s="193" t="s">
        <v>30</v>
      </c>
      <c r="C240" s="193" t="s">
        <v>71</v>
      </c>
      <c r="D240" s="195" t="s">
        <v>29</v>
      </c>
      <c r="E240" s="196"/>
      <c r="F240" s="197"/>
      <c r="G240" s="193" t="s">
        <v>73</v>
      </c>
      <c r="H240" s="193" t="s">
        <v>24</v>
      </c>
      <c r="I240" s="61"/>
    </row>
    <row r="241" spans="1:9" ht="51">
      <c r="A241" s="194"/>
      <c r="B241" s="194"/>
      <c r="C241" s="194"/>
      <c r="D241" s="95" t="s">
        <v>23</v>
      </c>
      <c r="E241" s="128" t="s">
        <v>72</v>
      </c>
      <c r="F241" s="95" t="s">
        <v>86</v>
      </c>
      <c r="G241" s="194"/>
      <c r="H241" s="194"/>
      <c r="I241" s="61"/>
    </row>
    <row r="242" spans="1:9" ht="16.5" thickBot="1">
      <c r="A242" s="42" t="s">
        <v>1</v>
      </c>
      <c r="B242" s="30" t="s">
        <v>2</v>
      </c>
      <c r="C242" s="30" t="s">
        <v>3</v>
      </c>
      <c r="D242" s="30" t="s">
        <v>4</v>
      </c>
      <c r="E242" s="30" t="s">
        <v>5</v>
      </c>
      <c r="F242" s="30" t="s">
        <v>6</v>
      </c>
      <c r="G242" s="30" t="s">
        <v>7</v>
      </c>
      <c r="H242" s="42" t="s">
        <v>8</v>
      </c>
      <c r="I242" s="61"/>
    </row>
    <row r="243" spans="1:13" ht="18.75" customHeight="1">
      <c r="A243" s="167" t="s">
        <v>15</v>
      </c>
      <c r="B243" s="170" t="s">
        <v>85</v>
      </c>
      <c r="C243" s="173" t="s">
        <v>17</v>
      </c>
      <c r="D243" s="103" t="s">
        <v>21</v>
      </c>
      <c r="E243" s="116">
        <f>SUM(E244:E247)</f>
        <v>1836334057.3700001</v>
      </c>
      <c r="F243" s="116">
        <f>SUM(F244:F247)</f>
        <v>991898746.5100001</v>
      </c>
      <c r="G243" s="34">
        <f>F243/E243*100</f>
        <v>54.01515821857591</v>
      </c>
      <c r="H243" s="164"/>
      <c r="I243" s="50"/>
      <c r="J243" s="2"/>
      <c r="K243" s="88"/>
      <c r="L243" s="3"/>
      <c r="M243" s="3"/>
    </row>
    <row r="244" spans="1:14" ht="18.75" customHeight="1">
      <c r="A244" s="168"/>
      <c r="B244" s="171"/>
      <c r="C244" s="174"/>
      <c r="D244" s="104" t="s">
        <v>18</v>
      </c>
      <c r="E244" s="117">
        <f>E249+E254+E259+E264+E273+E278+E283+E288</f>
        <v>732537065.7800001</v>
      </c>
      <c r="F244" s="117">
        <f>F249+F254+F259+F264+F273+F278+F283+F288</f>
        <v>367347299.88000005</v>
      </c>
      <c r="G244" s="19">
        <f>F244/E244*100</f>
        <v>50.14726449218666</v>
      </c>
      <c r="H244" s="165"/>
      <c r="I244" s="50"/>
      <c r="K244" s="89"/>
      <c r="L244" s="3"/>
      <c r="M244" s="3"/>
      <c r="N244" s="3"/>
    </row>
    <row r="245" spans="1:13" ht="18.75" customHeight="1">
      <c r="A245" s="168"/>
      <c r="B245" s="171"/>
      <c r="C245" s="174"/>
      <c r="D245" s="104" t="s">
        <v>19</v>
      </c>
      <c r="E245" s="117">
        <f aca="true" t="shared" si="8" ref="E245:F247">E250+E255+E260+E265+E274+E279+E284+E289</f>
        <v>951888743.71</v>
      </c>
      <c r="F245" s="117">
        <f>F250+F255+F260+F265+F274+F279+F284+F289</f>
        <v>548140015.27</v>
      </c>
      <c r="G245" s="19">
        <f>F245/E245*100</f>
        <v>57.58446235361671</v>
      </c>
      <c r="H245" s="165"/>
      <c r="I245" s="90"/>
      <c r="J245" s="2"/>
      <c r="K245" s="3"/>
      <c r="L245" s="3"/>
      <c r="M245" s="3"/>
    </row>
    <row r="246" spans="1:13" ht="18.75" customHeight="1">
      <c r="A246" s="168"/>
      <c r="B246" s="171"/>
      <c r="C246" s="174"/>
      <c r="D246" s="104" t="s">
        <v>20</v>
      </c>
      <c r="E246" s="117">
        <f t="shared" si="8"/>
        <v>22946860.79</v>
      </c>
      <c r="F246" s="117">
        <f>F251+F256+F261+F266+F275+F280+F285+F290</f>
        <v>6386580.5</v>
      </c>
      <c r="G246" s="19">
        <v>0</v>
      </c>
      <c r="H246" s="165"/>
      <c r="I246" s="106"/>
      <c r="J246" s="10"/>
      <c r="K246" s="3"/>
      <c r="L246" s="3"/>
      <c r="M246" s="3"/>
    </row>
    <row r="247" spans="1:14" ht="18.75" customHeight="1">
      <c r="A247" s="204"/>
      <c r="B247" s="188"/>
      <c r="C247" s="187"/>
      <c r="D247" s="104" t="s">
        <v>22</v>
      </c>
      <c r="E247" s="117">
        <f t="shared" si="8"/>
        <v>128961387.09</v>
      </c>
      <c r="F247" s="117">
        <f t="shared" si="8"/>
        <v>70024850.86</v>
      </c>
      <c r="G247" s="135">
        <f>F247/E247*100</f>
        <v>54.29908319079324</v>
      </c>
      <c r="H247" s="165"/>
      <c r="I247" s="50"/>
      <c r="J247" s="2"/>
      <c r="K247" s="91"/>
      <c r="L247" s="91"/>
      <c r="M247" s="230"/>
      <c r="N247" s="230"/>
    </row>
    <row r="248" spans="1:14" ht="18.75" customHeight="1">
      <c r="A248" s="17" t="s">
        <v>58</v>
      </c>
      <c r="B248" s="184" t="s">
        <v>31</v>
      </c>
      <c r="C248" s="18"/>
      <c r="D248" s="115" t="s">
        <v>21</v>
      </c>
      <c r="E248" s="117">
        <f>SUM(E249:E252)</f>
        <v>718265742.96</v>
      </c>
      <c r="F248" s="117">
        <f>SUM(F249:F252)</f>
        <v>406722989.9</v>
      </c>
      <c r="G248" s="19">
        <f>F248/E248*100</f>
        <v>56.62569792398553</v>
      </c>
      <c r="H248" s="200"/>
      <c r="I248" s="46"/>
      <c r="J248" s="2"/>
      <c r="K248" s="3"/>
      <c r="L248" s="3"/>
      <c r="M248" s="3"/>
      <c r="N248" s="3"/>
    </row>
    <row r="249" spans="1:10" ht="18.75" customHeight="1">
      <c r="A249" s="31"/>
      <c r="B249" s="179"/>
      <c r="C249" s="20"/>
      <c r="D249" s="21" t="s">
        <v>18</v>
      </c>
      <c r="E249" s="119">
        <f>654200184.87-E250</f>
        <v>245477599.38</v>
      </c>
      <c r="F249" s="119">
        <v>128847998.33</v>
      </c>
      <c r="G249" s="16">
        <f>F249/E249*100</f>
        <v>52.488699032184584</v>
      </c>
      <c r="H249" s="201"/>
      <c r="I249" s="46"/>
      <c r="J249" s="2"/>
    </row>
    <row r="250" spans="1:13" ht="18.75" customHeight="1">
      <c r="A250" s="31"/>
      <c r="B250" s="179"/>
      <c r="C250" s="20"/>
      <c r="D250" s="21" t="s">
        <v>19</v>
      </c>
      <c r="E250" s="119">
        <v>408722585.49</v>
      </c>
      <c r="F250" s="119">
        <v>241786277.63</v>
      </c>
      <c r="G250" s="16">
        <f>F250/E250*100</f>
        <v>59.15657372839643</v>
      </c>
      <c r="H250" s="201"/>
      <c r="I250" s="46"/>
      <c r="K250" s="3"/>
      <c r="M250" s="5"/>
    </row>
    <row r="251" spans="1:11" ht="18.75" customHeight="1">
      <c r="A251" s="31"/>
      <c r="B251" s="179"/>
      <c r="C251" s="20"/>
      <c r="D251" s="21" t="s">
        <v>20</v>
      </c>
      <c r="E251" s="119">
        <v>0</v>
      </c>
      <c r="F251" s="119">
        <v>0</v>
      </c>
      <c r="G251" s="16">
        <v>0</v>
      </c>
      <c r="H251" s="201"/>
      <c r="I251" s="46"/>
      <c r="K251" s="4"/>
    </row>
    <row r="252" spans="1:9" ht="18.75" customHeight="1">
      <c r="A252" s="32"/>
      <c r="B252" s="180"/>
      <c r="C252" s="33"/>
      <c r="D252" s="21" t="s">
        <v>22</v>
      </c>
      <c r="E252" s="119">
        <v>64065558.09</v>
      </c>
      <c r="F252" s="119">
        <v>36088713.94</v>
      </c>
      <c r="G252" s="134">
        <f>F252/E252*100</f>
        <v>56.3309132331325</v>
      </c>
      <c r="H252" s="202"/>
      <c r="I252" s="46"/>
    </row>
    <row r="253" spans="1:14" ht="19.5" customHeight="1">
      <c r="A253" s="31" t="s">
        <v>59</v>
      </c>
      <c r="B253" s="179" t="s">
        <v>32</v>
      </c>
      <c r="C253" s="20"/>
      <c r="D253" s="101" t="s">
        <v>21</v>
      </c>
      <c r="E253" s="118">
        <f>SUM(E254:E257)</f>
        <v>760900253.32</v>
      </c>
      <c r="F253" s="118">
        <f>SUM(F254:F257)</f>
        <v>436143316.82</v>
      </c>
      <c r="G253" s="15">
        <f>F253/E253*100</f>
        <v>57.319381208903074</v>
      </c>
      <c r="H253" s="201"/>
      <c r="I253" s="46"/>
      <c r="K253" s="3"/>
      <c r="L253" s="3"/>
      <c r="M253" s="3"/>
      <c r="N253" s="3"/>
    </row>
    <row r="254" spans="1:9" ht="19.5" customHeight="1">
      <c r="A254" s="31"/>
      <c r="B254" s="179"/>
      <c r="C254" s="20"/>
      <c r="D254" s="21" t="s">
        <v>18</v>
      </c>
      <c r="E254" s="119">
        <f>735765674.32-E255</f>
        <v>327539880.31000006</v>
      </c>
      <c r="F254" s="119">
        <v>174729813.55</v>
      </c>
      <c r="G254" s="16">
        <f>F254/E254*100</f>
        <v>53.346118764111104</v>
      </c>
      <c r="H254" s="201"/>
      <c r="I254" s="46"/>
    </row>
    <row r="255" spans="1:13" ht="19.5" customHeight="1">
      <c r="A255" s="31"/>
      <c r="B255" s="179"/>
      <c r="C255" s="20"/>
      <c r="D255" s="21" t="s">
        <v>19</v>
      </c>
      <c r="E255" s="119">
        <v>408225794.01</v>
      </c>
      <c r="F255" s="119">
        <v>248375576.14</v>
      </c>
      <c r="G255" s="16">
        <f>F255/E255*100</f>
        <v>60.84269533784427</v>
      </c>
      <c r="H255" s="201"/>
      <c r="I255" s="46"/>
      <c r="K255" s="5"/>
      <c r="M255" s="5"/>
    </row>
    <row r="256" spans="1:9" ht="19.5" customHeight="1">
      <c r="A256" s="31"/>
      <c r="B256" s="179"/>
      <c r="C256" s="20"/>
      <c r="D256" s="21" t="s">
        <v>20</v>
      </c>
      <c r="E256" s="119">
        <v>0</v>
      </c>
      <c r="F256" s="119">
        <v>0</v>
      </c>
      <c r="G256" s="16">
        <v>0</v>
      </c>
      <c r="H256" s="201"/>
      <c r="I256" s="46"/>
    </row>
    <row r="257" spans="1:13" ht="19.5" customHeight="1">
      <c r="A257" s="32"/>
      <c r="B257" s="179"/>
      <c r="C257" s="20"/>
      <c r="D257" s="18" t="s">
        <v>22</v>
      </c>
      <c r="E257" s="119">
        <v>25134579</v>
      </c>
      <c r="F257" s="119">
        <v>13037927.13</v>
      </c>
      <c r="G257" s="16">
        <f>F257/E257*100</f>
        <v>51.872470710569694</v>
      </c>
      <c r="H257" s="202"/>
      <c r="I257" s="46"/>
      <c r="M257" s="5"/>
    </row>
    <row r="258" spans="1:9" ht="15.75" customHeight="1">
      <c r="A258" s="31" t="s">
        <v>60</v>
      </c>
      <c r="B258" s="184" t="s">
        <v>49</v>
      </c>
      <c r="C258" s="18"/>
      <c r="D258" s="104" t="s">
        <v>21</v>
      </c>
      <c r="E258" s="117">
        <f>SUM(E259:E262)</f>
        <v>61362919.51</v>
      </c>
      <c r="F258" s="117">
        <f>SUM(F259:F262)</f>
        <v>26194830.729999997</v>
      </c>
      <c r="G258" s="135">
        <f>F258/E258*100</f>
        <v>42.68837098882031</v>
      </c>
      <c r="H258" s="176" t="s">
        <v>149</v>
      </c>
      <c r="I258" s="61"/>
    </row>
    <row r="259" spans="1:9" ht="15.75">
      <c r="A259" s="31"/>
      <c r="B259" s="179"/>
      <c r="C259" s="20"/>
      <c r="D259" s="21" t="s">
        <v>18</v>
      </c>
      <c r="E259" s="119">
        <f>61362919.51-E260</f>
        <v>17747119.509999998</v>
      </c>
      <c r="F259" s="119">
        <v>8807698.49</v>
      </c>
      <c r="G259" s="134">
        <f>F259/E259*100</f>
        <v>49.62889039563357</v>
      </c>
      <c r="H259" s="177"/>
      <c r="I259" s="61"/>
    </row>
    <row r="260" spans="1:9" ht="15.75">
      <c r="A260" s="31"/>
      <c r="B260" s="179"/>
      <c r="C260" s="20"/>
      <c r="D260" s="21" t="s">
        <v>19</v>
      </c>
      <c r="E260" s="119">
        <v>43615800</v>
      </c>
      <c r="F260" s="119">
        <v>17387132.24</v>
      </c>
      <c r="G260" s="134">
        <f>F260/E260*100</f>
        <v>39.86429743349887</v>
      </c>
      <c r="H260" s="177"/>
      <c r="I260" s="61"/>
    </row>
    <row r="261" spans="1:9" ht="15.75">
      <c r="A261" s="31"/>
      <c r="B261" s="179"/>
      <c r="C261" s="20"/>
      <c r="D261" s="21" t="s">
        <v>20</v>
      </c>
      <c r="E261" s="119">
        <v>0</v>
      </c>
      <c r="F261" s="119">
        <v>0</v>
      </c>
      <c r="G261" s="134">
        <v>0</v>
      </c>
      <c r="H261" s="177"/>
      <c r="I261" s="61"/>
    </row>
    <row r="262" spans="1:9" ht="15.75">
      <c r="A262" s="31"/>
      <c r="B262" s="180"/>
      <c r="C262" s="33"/>
      <c r="D262" s="21" t="s">
        <v>22</v>
      </c>
      <c r="E262" s="119">
        <v>0</v>
      </c>
      <c r="F262" s="119">
        <v>0</v>
      </c>
      <c r="G262" s="134">
        <v>0</v>
      </c>
      <c r="H262" s="178"/>
      <c r="I262" s="61"/>
    </row>
    <row r="263" spans="1:9" ht="20.25" customHeight="1">
      <c r="A263" s="17" t="s">
        <v>110</v>
      </c>
      <c r="B263" s="184" t="s">
        <v>50</v>
      </c>
      <c r="C263" s="18"/>
      <c r="D263" s="104" t="s">
        <v>21</v>
      </c>
      <c r="E263" s="117">
        <f>SUM(E264:E267)</f>
        <v>20535095</v>
      </c>
      <c r="F263" s="117">
        <f>SUM(F264:F267)</f>
        <v>10370863.36</v>
      </c>
      <c r="G263" s="19">
        <f>F263/E263*100</f>
        <v>50.50311849056457</v>
      </c>
      <c r="H263" s="200"/>
      <c r="I263" s="46"/>
    </row>
    <row r="264" spans="1:9" ht="20.25" customHeight="1">
      <c r="A264" s="31"/>
      <c r="B264" s="179"/>
      <c r="C264" s="20"/>
      <c r="D264" s="21" t="s">
        <v>18</v>
      </c>
      <c r="E264" s="119">
        <f>20385095-E265</f>
        <v>20364155</v>
      </c>
      <c r="F264" s="119">
        <v>10341137.51</v>
      </c>
      <c r="G264" s="16">
        <f>F264/E264*100</f>
        <v>50.78107837030311</v>
      </c>
      <c r="H264" s="201"/>
      <c r="I264" s="46"/>
    </row>
    <row r="265" spans="1:9" ht="20.25" customHeight="1">
      <c r="A265" s="31"/>
      <c r="B265" s="179"/>
      <c r="C265" s="20"/>
      <c r="D265" s="21" t="s">
        <v>19</v>
      </c>
      <c r="E265" s="119">
        <v>20940</v>
      </c>
      <c r="F265" s="119">
        <v>5235</v>
      </c>
      <c r="G265" s="16">
        <v>0</v>
      </c>
      <c r="H265" s="201"/>
      <c r="I265" s="46"/>
    </row>
    <row r="266" spans="1:9" ht="20.25" customHeight="1">
      <c r="A266" s="31"/>
      <c r="B266" s="179"/>
      <c r="C266" s="20"/>
      <c r="D266" s="21" t="s">
        <v>20</v>
      </c>
      <c r="E266" s="119">
        <v>0</v>
      </c>
      <c r="F266" s="119">
        <v>0</v>
      </c>
      <c r="G266" s="16">
        <v>0</v>
      </c>
      <c r="H266" s="201"/>
      <c r="I266" s="46"/>
    </row>
    <row r="267" spans="1:9" ht="20.25" customHeight="1">
      <c r="A267" s="32"/>
      <c r="B267" s="180"/>
      <c r="C267" s="33"/>
      <c r="D267" s="21" t="s">
        <v>22</v>
      </c>
      <c r="E267" s="119">
        <v>150000</v>
      </c>
      <c r="F267" s="119">
        <v>24490.85</v>
      </c>
      <c r="G267" s="16">
        <f>F267/E267*100</f>
        <v>16.327233333333332</v>
      </c>
      <c r="H267" s="202"/>
      <c r="I267" s="46"/>
    </row>
    <row r="268" spans="1:9" ht="20.25" customHeight="1">
      <c r="A268" s="105"/>
      <c r="B268" s="105"/>
      <c r="C268" s="26"/>
      <c r="D268" s="26"/>
      <c r="E268" s="27"/>
      <c r="F268" s="27"/>
      <c r="G268" s="28"/>
      <c r="H268" s="29" t="s">
        <v>69</v>
      </c>
      <c r="I268" s="46"/>
    </row>
    <row r="269" spans="1:9" ht="41.25" customHeight="1">
      <c r="A269" s="193" t="s">
        <v>0</v>
      </c>
      <c r="B269" s="193" t="s">
        <v>30</v>
      </c>
      <c r="C269" s="193" t="s">
        <v>71</v>
      </c>
      <c r="D269" s="195" t="s">
        <v>29</v>
      </c>
      <c r="E269" s="196"/>
      <c r="F269" s="197"/>
      <c r="G269" s="193" t="s">
        <v>73</v>
      </c>
      <c r="H269" s="193" t="s">
        <v>24</v>
      </c>
      <c r="I269" s="46"/>
    </row>
    <row r="270" spans="1:9" ht="42.75" customHeight="1">
      <c r="A270" s="194"/>
      <c r="B270" s="194"/>
      <c r="C270" s="194"/>
      <c r="D270" s="95" t="s">
        <v>23</v>
      </c>
      <c r="E270" s="95" t="s">
        <v>72</v>
      </c>
      <c r="F270" s="95" t="s">
        <v>86</v>
      </c>
      <c r="G270" s="194"/>
      <c r="H270" s="194"/>
      <c r="I270" s="46"/>
    </row>
    <row r="271" spans="1:9" ht="17.25" customHeight="1" thickBot="1">
      <c r="A271" s="30" t="s">
        <v>1</v>
      </c>
      <c r="B271" s="30" t="s">
        <v>2</v>
      </c>
      <c r="C271" s="30" t="s">
        <v>3</v>
      </c>
      <c r="D271" s="30" t="s">
        <v>4</v>
      </c>
      <c r="E271" s="30" t="s">
        <v>5</v>
      </c>
      <c r="F271" s="30" t="s">
        <v>6</v>
      </c>
      <c r="G271" s="30" t="s">
        <v>7</v>
      </c>
      <c r="H271" s="30" t="s">
        <v>8</v>
      </c>
      <c r="I271" s="46"/>
    </row>
    <row r="272" spans="1:9" ht="21" customHeight="1">
      <c r="A272" s="40" t="s">
        <v>132</v>
      </c>
      <c r="B272" s="243" t="s">
        <v>51</v>
      </c>
      <c r="C272" s="41"/>
      <c r="D272" s="103" t="s">
        <v>21</v>
      </c>
      <c r="E272" s="116">
        <f>SUM(E273:E276)</f>
        <v>30781813.48</v>
      </c>
      <c r="F272" s="116">
        <f>SUM(F273:F276)</f>
        <v>15561383.44</v>
      </c>
      <c r="G272" s="34">
        <f>F272/E272*100</f>
        <v>50.553822795758165</v>
      </c>
      <c r="H272" s="244"/>
      <c r="I272" s="46"/>
    </row>
    <row r="273" spans="1:9" ht="21" customHeight="1">
      <c r="A273" s="31"/>
      <c r="B273" s="179"/>
      <c r="C273" s="20"/>
      <c r="D273" s="21" t="s">
        <v>18</v>
      </c>
      <c r="E273" s="119">
        <f>29689033.48-E274</f>
        <v>29512163.48</v>
      </c>
      <c r="F273" s="119">
        <v>14884799.82</v>
      </c>
      <c r="G273" s="16">
        <f>F273/E273*100</f>
        <v>50.43615263952855</v>
      </c>
      <c r="H273" s="201"/>
      <c r="I273" s="46"/>
    </row>
    <row r="274" spans="1:9" ht="21" customHeight="1">
      <c r="A274" s="31"/>
      <c r="B274" s="179"/>
      <c r="C274" s="20"/>
      <c r="D274" s="21" t="s">
        <v>19</v>
      </c>
      <c r="E274" s="119">
        <v>176870</v>
      </c>
      <c r="F274" s="119">
        <v>44217.5</v>
      </c>
      <c r="G274" s="16">
        <f>F274/E274*100</f>
        <v>25</v>
      </c>
      <c r="H274" s="201"/>
      <c r="I274" s="46"/>
    </row>
    <row r="275" spans="1:9" ht="21" customHeight="1">
      <c r="A275" s="31"/>
      <c r="B275" s="179"/>
      <c r="C275" s="20"/>
      <c r="D275" s="21" t="s">
        <v>20</v>
      </c>
      <c r="E275" s="119">
        <v>0</v>
      </c>
      <c r="F275" s="119">
        <v>0</v>
      </c>
      <c r="G275" s="16">
        <v>0</v>
      </c>
      <c r="H275" s="201"/>
      <c r="I275" s="46"/>
    </row>
    <row r="276" spans="1:9" ht="21" customHeight="1">
      <c r="A276" s="31"/>
      <c r="B276" s="180"/>
      <c r="C276" s="33"/>
      <c r="D276" s="21" t="s">
        <v>22</v>
      </c>
      <c r="E276" s="119">
        <v>1092780</v>
      </c>
      <c r="F276" s="119">
        <v>632366.12</v>
      </c>
      <c r="G276" s="16">
        <f>F276/E276*100</f>
        <v>57.86765131133439</v>
      </c>
      <c r="H276" s="202"/>
      <c r="I276" s="46"/>
    </row>
    <row r="277" spans="1:9" ht="15.75">
      <c r="A277" s="17" t="s">
        <v>133</v>
      </c>
      <c r="B277" s="184" t="s">
        <v>52</v>
      </c>
      <c r="C277" s="18"/>
      <c r="D277" s="104" t="s">
        <v>21</v>
      </c>
      <c r="E277" s="117">
        <f>SUM(E278:E281)</f>
        <v>61133685</v>
      </c>
      <c r="F277" s="117">
        <f>SUM(F278:F281)</f>
        <v>33593760.05</v>
      </c>
      <c r="G277" s="19">
        <f>F277/E277*100</f>
        <v>54.951308840617074</v>
      </c>
      <c r="H277" s="200"/>
      <c r="I277" s="46"/>
    </row>
    <row r="278" spans="1:9" ht="15.75">
      <c r="A278" s="31"/>
      <c r="B278" s="179"/>
      <c r="C278" s="20"/>
      <c r="D278" s="21" t="s">
        <v>18</v>
      </c>
      <c r="E278" s="119">
        <f>26933685-E279</f>
        <v>8549315</v>
      </c>
      <c r="F278" s="119">
        <v>4460010.79</v>
      </c>
      <c r="G278" s="16">
        <f>F278/E278*100</f>
        <v>52.16804843428976</v>
      </c>
      <c r="H278" s="201"/>
      <c r="I278" s="46"/>
    </row>
    <row r="279" spans="1:9" ht="15.75">
      <c r="A279" s="31"/>
      <c r="B279" s="179"/>
      <c r="C279" s="20"/>
      <c r="D279" s="21" t="s">
        <v>19</v>
      </c>
      <c r="E279" s="119">
        <v>18384370</v>
      </c>
      <c r="F279" s="119">
        <v>9984269.35</v>
      </c>
      <c r="G279" s="16">
        <f>F279/E279*100</f>
        <v>54.30846610463127</v>
      </c>
      <c r="H279" s="201"/>
      <c r="I279" s="46"/>
    </row>
    <row r="280" spans="1:9" ht="15.75">
      <c r="A280" s="31"/>
      <c r="B280" s="179"/>
      <c r="C280" s="20"/>
      <c r="D280" s="21" t="s">
        <v>20</v>
      </c>
      <c r="E280" s="119">
        <v>0</v>
      </c>
      <c r="F280" s="119">
        <v>0</v>
      </c>
      <c r="G280" s="16">
        <v>0</v>
      </c>
      <c r="H280" s="201"/>
      <c r="I280" s="46"/>
    </row>
    <row r="281" spans="1:9" ht="15.75">
      <c r="A281" s="32"/>
      <c r="B281" s="180"/>
      <c r="C281" s="33"/>
      <c r="D281" s="21" t="s">
        <v>22</v>
      </c>
      <c r="E281" s="119">
        <v>34200000</v>
      </c>
      <c r="F281" s="119">
        <v>19149479.91</v>
      </c>
      <c r="G281" s="16">
        <f>F281/E281*100</f>
        <v>55.992631315789474</v>
      </c>
      <c r="H281" s="202"/>
      <c r="I281" s="46"/>
    </row>
    <row r="282" spans="1:11" ht="18" customHeight="1">
      <c r="A282" s="31" t="s">
        <v>134</v>
      </c>
      <c r="B282" s="179" t="s">
        <v>53</v>
      </c>
      <c r="C282" s="20"/>
      <c r="D282" s="101" t="s">
        <v>21</v>
      </c>
      <c r="E282" s="118">
        <f>SUM(E283:E286)</f>
        <v>16685142.12</v>
      </c>
      <c r="F282" s="118">
        <f>SUM(F283:F286)</f>
        <v>9190918.67</v>
      </c>
      <c r="G282" s="15">
        <f>F282/E282*100</f>
        <v>55.08444940953251</v>
      </c>
      <c r="H282" s="182"/>
      <c r="I282" s="61"/>
      <c r="K282" s="230"/>
    </row>
    <row r="283" spans="1:11" ht="18" customHeight="1">
      <c r="A283" s="31"/>
      <c r="B283" s="179"/>
      <c r="C283" s="20"/>
      <c r="D283" s="21" t="s">
        <v>18</v>
      </c>
      <c r="E283" s="119">
        <v>8961827.12</v>
      </c>
      <c r="F283" s="119">
        <v>6032255.23</v>
      </c>
      <c r="G283" s="16">
        <f>F283/E283*100</f>
        <v>67.31055117697919</v>
      </c>
      <c r="H283" s="182"/>
      <c r="I283" s="61"/>
      <c r="K283" s="230"/>
    </row>
    <row r="284" spans="1:11" ht="18" customHeight="1">
      <c r="A284" s="31"/>
      <c r="B284" s="179"/>
      <c r="C284" s="20"/>
      <c r="D284" s="21" t="s">
        <v>19</v>
      </c>
      <c r="E284" s="119">
        <v>3404845</v>
      </c>
      <c r="F284" s="119">
        <v>2066790.53</v>
      </c>
      <c r="G284" s="16">
        <f>F284/E284*100</f>
        <v>60.70145718821268</v>
      </c>
      <c r="H284" s="182"/>
      <c r="I284" s="61"/>
      <c r="K284" s="230"/>
    </row>
    <row r="285" spans="1:11" ht="18" customHeight="1">
      <c r="A285" s="31"/>
      <c r="B285" s="179"/>
      <c r="C285" s="20"/>
      <c r="D285" s="21" t="s">
        <v>20</v>
      </c>
      <c r="E285" s="119">
        <v>0</v>
      </c>
      <c r="F285" s="119">
        <v>0</v>
      </c>
      <c r="G285" s="16">
        <v>0</v>
      </c>
      <c r="H285" s="182"/>
      <c r="I285" s="61"/>
      <c r="K285" s="230"/>
    </row>
    <row r="286" spans="1:11" ht="18" customHeight="1">
      <c r="A286" s="31"/>
      <c r="B286" s="180"/>
      <c r="C286" s="33"/>
      <c r="D286" s="21" t="s">
        <v>22</v>
      </c>
      <c r="E286" s="119">
        <v>4318470</v>
      </c>
      <c r="F286" s="119">
        <v>1091872.91</v>
      </c>
      <c r="G286" s="16">
        <f>F286/E286*100</f>
        <v>25.28379055545135</v>
      </c>
      <c r="H286" s="183"/>
      <c r="I286" s="61"/>
      <c r="K286" s="13"/>
    </row>
    <row r="287" spans="1:11" ht="18" customHeight="1">
      <c r="A287" s="17" t="s">
        <v>136</v>
      </c>
      <c r="B287" s="184" t="s">
        <v>135</v>
      </c>
      <c r="C287" s="18"/>
      <c r="D287" s="104" t="s">
        <v>21</v>
      </c>
      <c r="E287" s="117">
        <f>SUM(E288:E291)</f>
        <v>166669405.98</v>
      </c>
      <c r="F287" s="117">
        <f>SUM(F288:F291)</f>
        <v>54120683.54</v>
      </c>
      <c r="G287" s="135">
        <f>F287/E287*100</f>
        <v>32.471876420135786</v>
      </c>
      <c r="H287" s="176" t="s">
        <v>149</v>
      </c>
      <c r="I287" s="48"/>
      <c r="K287" s="13"/>
    </row>
    <row r="288" spans="1:11" ht="18" customHeight="1">
      <c r="A288" s="96"/>
      <c r="B288" s="179"/>
      <c r="C288" s="20"/>
      <c r="D288" s="21" t="s">
        <v>18</v>
      </c>
      <c r="E288" s="119">
        <v>74385005.98</v>
      </c>
      <c r="F288" s="119">
        <v>19243586.16</v>
      </c>
      <c r="G288" s="134">
        <f>F288/E288*100</f>
        <v>25.870248857913715</v>
      </c>
      <c r="H288" s="177"/>
      <c r="I288" s="126"/>
      <c r="K288" s="13"/>
    </row>
    <row r="289" spans="1:12" ht="18" customHeight="1">
      <c r="A289" s="96"/>
      <c r="B289" s="179"/>
      <c r="C289" s="125"/>
      <c r="D289" s="21" t="s">
        <v>19</v>
      </c>
      <c r="E289" s="119">
        <v>69337539.21</v>
      </c>
      <c r="F289" s="119">
        <v>28490516.88</v>
      </c>
      <c r="G289" s="134">
        <v>0</v>
      </c>
      <c r="H289" s="177"/>
      <c r="I289" s="107"/>
      <c r="J289" s="108"/>
      <c r="K289" s="109"/>
      <c r="L289" s="109"/>
    </row>
    <row r="290" spans="1:12" ht="18" customHeight="1">
      <c r="A290" s="96"/>
      <c r="B290" s="179"/>
      <c r="C290" s="20"/>
      <c r="D290" s="21" t="s">
        <v>20</v>
      </c>
      <c r="E290" s="119">
        <v>22946860.79</v>
      </c>
      <c r="F290" s="119">
        <v>6386580.5</v>
      </c>
      <c r="G290" s="134">
        <f>F290/E290*100</f>
        <v>27.83204447199682</v>
      </c>
      <c r="H290" s="177"/>
      <c r="I290" s="107"/>
      <c r="J290" s="108"/>
      <c r="K290" s="109"/>
      <c r="L290" s="109"/>
    </row>
    <row r="291" spans="1:11" ht="18" customHeight="1" thickBot="1">
      <c r="A291" s="97"/>
      <c r="B291" s="185"/>
      <c r="C291" s="22"/>
      <c r="D291" s="23" t="s">
        <v>22</v>
      </c>
      <c r="E291" s="120">
        <v>0</v>
      </c>
      <c r="F291" s="120">
        <v>0</v>
      </c>
      <c r="G291" s="136">
        <v>0</v>
      </c>
      <c r="H291" s="178"/>
      <c r="I291" s="48"/>
      <c r="K291" s="13"/>
    </row>
    <row r="292" spans="1:9" ht="18.75" customHeight="1">
      <c r="A292" s="167" t="s">
        <v>16</v>
      </c>
      <c r="B292" s="170" t="s">
        <v>137</v>
      </c>
      <c r="C292" s="173" t="s">
        <v>124</v>
      </c>
      <c r="D292" s="103" t="s">
        <v>21</v>
      </c>
      <c r="E292" s="116">
        <f>SUM(E293:E296)</f>
        <v>83375359.27</v>
      </c>
      <c r="F292" s="116">
        <f>SUM(F293:F296)</f>
        <v>15506886.01</v>
      </c>
      <c r="G292" s="133">
        <f>F292/E292*100</f>
        <v>18.598883585956152</v>
      </c>
      <c r="H292" s="176" t="s">
        <v>149</v>
      </c>
      <c r="I292" s="50"/>
    </row>
    <row r="293" spans="1:10" ht="18.75" customHeight="1">
      <c r="A293" s="168"/>
      <c r="B293" s="171"/>
      <c r="C293" s="174"/>
      <c r="D293" s="104" t="s">
        <v>18</v>
      </c>
      <c r="E293" s="117">
        <f>83375359.27-E295</f>
        <v>61239982.37</v>
      </c>
      <c r="F293" s="117">
        <v>15506886.01</v>
      </c>
      <c r="G293" s="15">
        <f>F293/E293*100</f>
        <v>25.321506326227244</v>
      </c>
      <c r="H293" s="177"/>
      <c r="I293" s="50"/>
      <c r="J293" s="102"/>
    </row>
    <row r="294" spans="1:11" ht="18.75" customHeight="1">
      <c r="A294" s="168"/>
      <c r="B294" s="171"/>
      <c r="C294" s="174"/>
      <c r="D294" s="104" t="s">
        <v>19</v>
      </c>
      <c r="E294" s="117">
        <v>0</v>
      </c>
      <c r="F294" s="117">
        <v>0</v>
      </c>
      <c r="G294" s="19">
        <v>0</v>
      </c>
      <c r="H294" s="177"/>
      <c r="I294" s="50"/>
      <c r="J294" s="2"/>
      <c r="K294" s="2"/>
    </row>
    <row r="295" spans="1:11" ht="18.75" customHeight="1">
      <c r="A295" s="168"/>
      <c r="B295" s="171"/>
      <c r="C295" s="174"/>
      <c r="D295" s="104" t="s">
        <v>20</v>
      </c>
      <c r="E295" s="117">
        <v>22135376.9</v>
      </c>
      <c r="F295" s="117">
        <v>0</v>
      </c>
      <c r="G295" s="19">
        <f>F295/E295*100</f>
        <v>0</v>
      </c>
      <c r="H295" s="177"/>
      <c r="I295" s="50"/>
      <c r="K295" s="2"/>
    </row>
    <row r="296" spans="1:11" ht="18.75" customHeight="1" thickBot="1">
      <c r="A296" s="169"/>
      <c r="B296" s="172"/>
      <c r="C296" s="175"/>
      <c r="D296" s="35" t="s">
        <v>22</v>
      </c>
      <c r="E296" s="124">
        <v>0</v>
      </c>
      <c r="F296" s="124">
        <v>0</v>
      </c>
      <c r="G296" s="36">
        <v>0</v>
      </c>
      <c r="H296" s="178"/>
      <c r="I296" s="50"/>
      <c r="J296" s="51"/>
      <c r="K296" s="51"/>
    </row>
    <row r="297" spans="1:11" ht="15.75">
      <c r="A297" s="105"/>
      <c r="B297" s="105"/>
      <c r="C297" s="26"/>
      <c r="D297" s="26"/>
      <c r="E297" s="27"/>
      <c r="F297" s="27"/>
      <c r="G297" s="28"/>
      <c r="H297" s="29" t="s">
        <v>70</v>
      </c>
      <c r="I297" s="50"/>
      <c r="J297" s="51"/>
      <c r="K297" s="51"/>
    </row>
    <row r="298" spans="1:11" ht="15.75">
      <c r="A298" s="211" t="s">
        <v>0</v>
      </c>
      <c r="B298" s="211" t="s">
        <v>30</v>
      </c>
      <c r="C298" s="211" t="s">
        <v>71</v>
      </c>
      <c r="D298" s="212" t="s">
        <v>29</v>
      </c>
      <c r="E298" s="212"/>
      <c r="F298" s="212"/>
      <c r="G298" s="211" t="s">
        <v>73</v>
      </c>
      <c r="H298" s="211" t="s">
        <v>24</v>
      </c>
      <c r="I298" s="50"/>
      <c r="J298" s="51"/>
      <c r="K298" s="51"/>
    </row>
    <row r="299" spans="1:11" ht="51">
      <c r="A299" s="211"/>
      <c r="B299" s="211"/>
      <c r="C299" s="211"/>
      <c r="D299" s="95" t="s">
        <v>23</v>
      </c>
      <c r="E299" s="95" t="s">
        <v>72</v>
      </c>
      <c r="F299" s="95" t="s">
        <v>86</v>
      </c>
      <c r="G299" s="211"/>
      <c r="H299" s="211"/>
      <c r="I299" s="50"/>
      <c r="J299" s="51"/>
      <c r="K299" s="51"/>
    </row>
    <row r="300" spans="1:11" ht="16.5" thickBot="1">
      <c r="A300" s="30" t="s">
        <v>1</v>
      </c>
      <c r="B300" s="30" t="s">
        <v>2</v>
      </c>
      <c r="C300" s="30" t="s">
        <v>3</v>
      </c>
      <c r="D300" s="30" t="s">
        <v>4</v>
      </c>
      <c r="E300" s="30" t="s">
        <v>5</v>
      </c>
      <c r="F300" s="30" t="s">
        <v>6</v>
      </c>
      <c r="G300" s="30" t="s">
        <v>7</v>
      </c>
      <c r="H300" s="30" t="s">
        <v>8</v>
      </c>
      <c r="I300" s="50"/>
      <c r="J300" s="51"/>
      <c r="K300" s="51"/>
    </row>
    <row r="301" spans="1:11" ht="15.75">
      <c r="A301" s="143" t="s">
        <v>138</v>
      </c>
      <c r="B301" s="170" t="s">
        <v>139</v>
      </c>
      <c r="C301" s="173" t="s">
        <v>124</v>
      </c>
      <c r="D301" s="153" t="s">
        <v>21</v>
      </c>
      <c r="E301" s="116">
        <v>125950367.11999997</v>
      </c>
      <c r="F301" s="116">
        <f>F302+F303</f>
        <v>35617122.57</v>
      </c>
      <c r="G301" s="34">
        <v>97.52790037758805</v>
      </c>
      <c r="H301" s="189"/>
      <c r="I301" s="50"/>
      <c r="J301" s="51"/>
      <c r="K301" s="51"/>
    </row>
    <row r="302" spans="1:11" ht="15.75">
      <c r="A302" s="144"/>
      <c r="B302" s="171"/>
      <c r="C302" s="174"/>
      <c r="D302" s="154" t="s">
        <v>18</v>
      </c>
      <c r="E302" s="118">
        <f>E307+E312+E317</f>
        <v>107188389.92999999</v>
      </c>
      <c r="F302" s="118">
        <f>F307+F312+F317</f>
        <v>30239775.14</v>
      </c>
      <c r="G302" s="19">
        <v>97.20911030597082</v>
      </c>
      <c r="H302" s="190"/>
      <c r="I302" s="50"/>
      <c r="J302" s="51"/>
      <c r="K302" s="51"/>
    </row>
    <row r="303" spans="1:11" ht="15.75">
      <c r="A303" s="144"/>
      <c r="B303" s="171"/>
      <c r="C303" s="174"/>
      <c r="D303" s="154" t="s">
        <v>19</v>
      </c>
      <c r="E303" s="118">
        <f>E308+E313+E318</f>
        <v>16334214.94</v>
      </c>
      <c r="F303" s="118">
        <f>F308+F313+F318</f>
        <v>5377347.43</v>
      </c>
      <c r="G303" s="19">
        <v>99.28517547191412</v>
      </c>
      <c r="H303" s="190"/>
      <c r="I303" s="90"/>
      <c r="J303" s="51"/>
      <c r="K303" s="51"/>
    </row>
    <row r="304" spans="1:11" ht="15.75">
      <c r="A304" s="144"/>
      <c r="B304" s="171"/>
      <c r="C304" s="174"/>
      <c r="D304" s="154" t="s">
        <v>20</v>
      </c>
      <c r="E304" s="118">
        <f>E309+E314+E319</f>
        <v>0</v>
      </c>
      <c r="F304" s="118">
        <v>0</v>
      </c>
      <c r="G304" s="19">
        <v>0</v>
      </c>
      <c r="H304" s="190"/>
      <c r="I304" s="50"/>
      <c r="J304" s="51"/>
      <c r="K304" s="51"/>
    </row>
    <row r="305" spans="1:11" ht="15.75">
      <c r="A305" s="152"/>
      <c r="B305" s="188"/>
      <c r="C305" s="187"/>
      <c r="D305" s="154" t="s">
        <v>22</v>
      </c>
      <c r="E305" s="118">
        <v>0</v>
      </c>
      <c r="F305" s="118">
        <v>0</v>
      </c>
      <c r="G305" s="19">
        <v>0</v>
      </c>
      <c r="H305" s="191"/>
      <c r="I305" s="50"/>
      <c r="J305" s="51"/>
      <c r="K305" s="51"/>
    </row>
    <row r="306" spans="1:12" ht="18.75">
      <c r="A306" s="31" t="s">
        <v>140</v>
      </c>
      <c r="B306" s="179" t="s">
        <v>114</v>
      </c>
      <c r="C306" s="20"/>
      <c r="D306" s="151" t="s">
        <v>21</v>
      </c>
      <c r="E306" s="118">
        <f>SUM(E307:E310)</f>
        <v>39785723.99</v>
      </c>
      <c r="F306" s="118">
        <f>SUM(F307:F310)</f>
        <v>13977319.64</v>
      </c>
      <c r="G306" s="137">
        <f>F306/E306*100</f>
        <v>35.13149501442565</v>
      </c>
      <c r="H306" s="181" t="s">
        <v>154</v>
      </c>
      <c r="I306" s="61"/>
      <c r="J306" s="51"/>
      <c r="K306" s="51"/>
      <c r="L306" s="49"/>
    </row>
    <row r="307" spans="1:12" ht="18.75">
      <c r="A307" s="31"/>
      <c r="B307" s="179"/>
      <c r="C307" s="20"/>
      <c r="D307" s="21" t="s">
        <v>18</v>
      </c>
      <c r="E307" s="119">
        <f>39785723.99-E308</f>
        <v>23563009.050000004</v>
      </c>
      <c r="F307" s="119">
        <v>8599972.21</v>
      </c>
      <c r="G307" s="16">
        <f>F307/E307*100</f>
        <v>36.4977672917373</v>
      </c>
      <c r="H307" s="182"/>
      <c r="I307" s="61"/>
      <c r="J307" s="102"/>
      <c r="K307" s="102"/>
      <c r="L307" s="49"/>
    </row>
    <row r="308" spans="1:11" ht="15.75">
      <c r="A308" s="31"/>
      <c r="B308" s="179"/>
      <c r="C308" s="20"/>
      <c r="D308" s="21" t="s">
        <v>19</v>
      </c>
      <c r="E308" s="119">
        <v>16222714.94</v>
      </c>
      <c r="F308" s="119">
        <v>5377347.43</v>
      </c>
      <c r="G308" s="16">
        <v>0</v>
      </c>
      <c r="H308" s="182"/>
      <c r="I308" s="61"/>
      <c r="J308" s="10"/>
      <c r="K308" s="10"/>
    </row>
    <row r="309" spans="1:9" ht="21.75" customHeight="1">
      <c r="A309" s="31"/>
      <c r="B309" s="179"/>
      <c r="C309" s="20"/>
      <c r="D309" s="21" t="s">
        <v>20</v>
      </c>
      <c r="E309" s="119">
        <v>0</v>
      </c>
      <c r="F309" s="119">
        <v>0</v>
      </c>
      <c r="G309" s="16">
        <v>0</v>
      </c>
      <c r="H309" s="182"/>
      <c r="I309" s="61"/>
    </row>
    <row r="310" spans="1:12" ht="21" customHeight="1">
      <c r="A310" s="31"/>
      <c r="B310" s="180"/>
      <c r="C310" s="33"/>
      <c r="D310" s="21" t="s">
        <v>22</v>
      </c>
      <c r="E310" s="119">
        <v>0</v>
      </c>
      <c r="F310" s="119">
        <v>0</v>
      </c>
      <c r="G310" s="16">
        <v>0</v>
      </c>
      <c r="H310" s="183"/>
      <c r="I310" s="61"/>
      <c r="J310" s="51"/>
      <c r="K310" s="51"/>
      <c r="L310" s="51"/>
    </row>
    <row r="311" spans="1:11" ht="21" customHeight="1">
      <c r="A311" s="17" t="s">
        <v>141</v>
      </c>
      <c r="B311" s="179" t="s">
        <v>142</v>
      </c>
      <c r="C311" s="20"/>
      <c r="D311" s="151" t="s">
        <v>21</v>
      </c>
      <c r="E311" s="118">
        <f>SUM(E312:E315)</f>
        <v>80571152.8</v>
      </c>
      <c r="F311" s="118">
        <f>SUM(F312:F315)</f>
        <v>21483116.95</v>
      </c>
      <c r="G311" s="137">
        <f>F311/E311*100</f>
        <v>26.663534284196068</v>
      </c>
      <c r="H311" s="181" t="s">
        <v>155</v>
      </c>
      <c r="I311" s="61"/>
      <c r="J311" s="51"/>
      <c r="K311" s="51"/>
    </row>
    <row r="312" spans="1:9" ht="21.75" customHeight="1">
      <c r="A312" s="31"/>
      <c r="B312" s="179"/>
      <c r="C312" s="20"/>
      <c r="D312" s="21" t="s">
        <v>18</v>
      </c>
      <c r="E312" s="119">
        <v>80571152.8</v>
      </c>
      <c r="F312" s="119">
        <v>21483116.95</v>
      </c>
      <c r="G312" s="16">
        <f>F312/E312*100</f>
        <v>26.663534284196068</v>
      </c>
      <c r="H312" s="182"/>
      <c r="I312" s="61"/>
    </row>
    <row r="313" spans="1:9" ht="16.5" customHeight="1">
      <c r="A313" s="31"/>
      <c r="B313" s="179"/>
      <c r="C313" s="20"/>
      <c r="D313" s="21" t="s">
        <v>19</v>
      </c>
      <c r="E313" s="119">
        <v>0</v>
      </c>
      <c r="F313" s="119">
        <v>0</v>
      </c>
      <c r="G313" s="16">
        <v>0</v>
      </c>
      <c r="H313" s="182"/>
      <c r="I313" s="61"/>
    </row>
    <row r="314" spans="1:9" ht="16.5" customHeight="1">
      <c r="A314" s="31"/>
      <c r="B314" s="179"/>
      <c r="C314" s="20"/>
      <c r="D314" s="21" t="s">
        <v>20</v>
      </c>
      <c r="E314" s="119">
        <v>0</v>
      </c>
      <c r="F314" s="119">
        <v>0</v>
      </c>
      <c r="G314" s="16">
        <v>0</v>
      </c>
      <c r="H314" s="182"/>
      <c r="I314" s="61"/>
    </row>
    <row r="315" spans="1:9" ht="16.5" customHeight="1">
      <c r="A315" s="32"/>
      <c r="B315" s="179"/>
      <c r="C315" s="20"/>
      <c r="D315" s="18" t="s">
        <v>22</v>
      </c>
      <c r="E315" s="127">
        <v>0</v>
      </c>
      <c r="F315" s="119">
        <v>0</v>
      </c>
      <c r="G315" s="25">
        <v>0</v>
      </c>
      <c r="H315" s="183"/>
      <c r="I315" s="61"/>
    </row>
    <row r="316" spans="1:9" ht="21.75" customHeight="1">
      <c r="A316" s="17" t="s">
        <v>143</v>
      </c>
      <c r="B316" s="184" t="s">
        <v>144</v>
      </c>
      <c r="C316" s="18"/>
      <c r="D316" s="154" t="s">
        <v>21</v>
      </c>
      <c r="E316" s="117">
        <f>SUM(E317:E320)</f>
        <v>3165728.08</v>
      </c>
      <c r="F316" s="117">
        <f>SUM(F317:F320)</f>
        <v>156685.98</v>
      </c>
      <c r="G316" s="135">
        <f>F316/E316*100</f>
        <v>4.9494453105397485</v>
      </c>
      <c r="H316" s="177" t="s">
        <v>156</v>
      </c>
      <c r="I316" s="52"/>
    </row>
    <row r="317" spans="1:9" ht="18.75" customHeight="1">
      <c r="A317" s="31"/>
      <c r="B317" s="179"/>
      <c r="C317" s="20"/>
      <c r="D317" s="21" t="s">
        <v>18</v>
      </c>
      <c r="E317" s="119">
        <f>3165728.08-E318</f>
        <v>3054228.08</v>
      </c>
      <c r="F317" s="119">
        <v>156685.98</v>
      </c>
      <c r="G317" s="16">
        <f>F317/E317*100</f>
        <v>5.130133568806689</v>
      </c>
      <c r="H317" s="177"/>
      <c r="I317" s="52"/>
    </row>
    <row r="318" spans="1:9" ht="21" customHeight="1">
      <c r="A318" s="31"/>
      <c r="B318" s="179"/>
      <c r="C318" s="20"/>
      <c r="D318" s="21" t="s">
        <v>19</v>
      </c>
      <c r="E318" s="119">
        <v>111500</v>
      </c>
      <c r="F318" s="119">
        <v>0</v>
      </c>
      <c r="G318" s="16">
        <f>F318/E318*100</f>
        <v>0</v>
      </c>
      <c r="H318" s="177"/>
      <c r="I318" s="52"/>
    </row>
    <row r="319" spans="1:9" ht="21" customHeight="1">
      <c r="A319" s="31"/>
      <c r="B319" s="179"/>
      <c r="C319" s="20"/>
      <c r="D319" s="21" t="s">
        <v>20</v>
      </c>
      <c r="E319" s="119">
        <v>0</v>
      </c>
      <c r="F319" s="119">
        <v>0</v>
      </c>
      <c r="G319" s="16">
        <v>0</v>
      </c>
      <c r="H319" s="177"/>
      <c r="I319" s="52"/>
    </row>
    <row r="320" spans="1:9" ht="20.25" customHeight="1" thickBot="1">
      <c r="A320" s="38"/>
      <c r="B320" s="185"/>
      <c r="C320" s="22"/>
      <c r="D320" s="23" t="s">
        <v>22</v>
      </c>
      <c r="E320" s="120">
        <v>0</v>
      </c>
      <c r="F320" s="120">
        <v>0</v>
      </c>
      <c r="G320" s="24">
        <v>0</v>
      </c>
      <c r="H320" s="186"/>
      <c r="I320" s="52"/>
    </row>
    <row r="321" spans="1:11" ht="15.75">
      <c r="A321" s="155"/>
      <c r="B321" s="158" t="s">
        <v>26</v>
      </c>
      <c r="C321" s="161"/>
      <c r="D321" s="114" t="s">
        <v>21</v>
      </c>
      <c r="E321" s="116">
        <f>SUM(E322:E325)</f>
        <v>2853087059.26</v>
      </c>
      <c r="F321" s="116">
        <f>SUM(F322:F325)</f>
        <v>1434610306.4</v>
      </c>
      <c r="G321" s="34">
        <f>F321/E321*100</f>
        <v>50.28273854258385</v>
      </c>
      <c r="H321" s="164"/>
      <c r="I321" s="50"/>
      <c r="J321" s="2"/>
      <c r="K321" s="13"/>
    </row>
    <row r="322" spans="1:12" ht="18.75">
      <c r="A322" s="156"/>
      <c r="B322" s="159"/>
      <c r="C322" s="162"/>
      <c r="D322" s="115" t="s">
        <v>18</v>
      </c>
      <c r="E322" s="117">
        <f>E7+E31+E51+E60+E65+E94+E147+E152+E176+E181+E215+E244+E293+E302</f>
        <v>1633559158.96</v>
      </c>
      <c r="F322" s="117">
        <f>F7+F31+F51+F60+F65+F94+F147+F152+F176+F181+F215+F244+F293+F302</f>
        <v>780017128.2300001</v>
      </c>
      <c r="G322" s="19">
        <f>F322/E322*100</f>
        <v>47.749548827273294</v>
      </c>
      <c r="H322" s="165"/>
      <c r="I322" s="50"/>
      <c r="J322" s="2"/>
      <c r="K322" s="14"/>
      <c r="L322" s="11"/>
    </row>
    <row r="323" spans="1:12" ht="18.75">
      <c r="A323" s="156"/>
      <c r="B323" s="159"/>
      <c r="C323" s="162"/>
      <c r="D323" s="115" t="s">
        <v>19</v>
      </c>
      <c r="E323" s="117">
        <f>E8+E32+E52+E61+E66+E95+E148+E153+E177+E182+E216+E245+E294++E303</f>
        <v>1027004686.82</v>
      </c>
      <c r="F323" s="117">
        <f>F8+F32+F52+F61+F66+F95+F148+F153+F177+F182+F216+F245+F294+F303</f>
        <v>570516105.92</v>
      </c>
      <c r="G323" s="19">
        <f>F323/E323*100</f>
        <v>55.55146079094696</v>
      </c>
      <c r="H323" s="165"/>
      <c r="I323" s="50"/>
      <c r="J323" s="2"/>
      <c r="K323" s="14"/>
      <c r="L323" s="11"/>
    </row>
    <row r="324" spans="1:12" ht="18.75">
      <c r="A324" s="156"/>
      <c r="B324" s="159"/>
      <c r="C324" s="162"/>
      <c r="D324" s="115" t="s">
        <v>20</v>
      </c>
      <c r="E324" s="117">
        <f>E9+E33+E53+E62+E67+E96+E149+E154+E178+E183+E217+E246+E295+E304</f>
        <v>52944783.39</v>
      </c>
      <c r="F324" s="117">
        <f>F9+F33+F53+F62+F67+F96+F149+F154+F178+F183+F217+F246+F295+F304</f>
        <v>7957754.38</v>
      </c>
      <c r="G324" s="19">
        <f>F324/E324*100</f>
        <v>15.03028980472329</v>
      </c>
      <c r="H324" s="165"/>
      <c r="I324" s="50"/>
      <c r="J324" s="2"/>
      <c r="K324" s="14"/>
      <c r="L324" s="11"/>
    </row>
    <row r="325" spans="1:12" ht="16.5" thickBot="1">
      <c r="A325" s="157"/>
      <c r="B325" s="160"/>
      <c r="C325" s="163"/>
      <c r="D325" s="35" t="s">
        <v>22</v>
      </c>
      <c r="E325" s="124">
        <f>E10+E34+E54+E63+E68+E97+E150+E155+E179+E184+E218+E247+E296+E305</f>
        <v>139578430.09</v>
      </c>
      <c r="F325" s="124">
        <f>F10+F34+F54+F63+F68+F97+F150+F155+F179+F184+F218+F247+F296+F305</f>
        <v>76119317.87</v>
      </c>
      <c r="G325" s="36">
        <f>F325/E325*100</f>
        <v>54.53515834854882</v>
      </c>
      <c r="H325" s="166"/>
      <c r="I325" s="50"/>
      <c r="K325" s="14"/>
      <c r="L325" s="14"/>
    </row>
    <row r="326" spans="1:12" ht="18.75">
      <c r="A326" s="46"/>
      <c r="B326" s="53"/>
      <c r="C326" s="46"/>
      <c r="D326" s="43"/>
      <c r="E326" s="6"/>
      <c r="F326" s="6"/>
      <c r="G326" s="54"/>
      <c r="H326" s="50"/>
      <c r="I326" s="50"/>
      <c r="K326" s="11"/>
      <c r="L326" s="11"/>
    </row>
    <row r="327" spans="5:10" ht="15.75">
      <c r="E327" s="2"/>
      <c r="F327" s="2"/>
      <c r="G327" s="2"/>
      <c r="H327" s="55"/>
      <c r="I327" s="55"/>
      <c r="J327" s="2"/>
    </row>
    <row r="328" spans="5:10" ht="15.75">
      <c r="E328" s="2"/>
      <c r="F328" s="2"/>
      <c r="G328" s="2"/>
      <c r="H328" s="55"/>
      <c r="I328" s="55"/>
      <c r="J328" s="2"/>
    </row>
    <row r="329" spans="5:9" ht="15.75">
      <c r="E329" s="131"/>
      <c r="F329" s="2"/>
      <c r="G329" s="2"/>
      <c r="H329" s="55"/>
      <c r="I329" s="55"/>
    </row>
    <row r="330" spans="5:9" ht="15.75">
      <c r="E330" s="2"/>
      <c r="F330" s="2"/>
      <c r="G330" s="2"/>
      <c r="H330" s="55"/>
      <c r="I330" s="55"/>
    </row>
    <row r="331" spans="4:9" ht="15.75">
      <c r="D331" s="1" t="s">
        <v>146</v>
      </c>
      <c r="E331" s="2">
        <f>E322+E323+E324</f>
        <v>2713508629.17</v>
      </c>
      <c r="F331" s="2"/>
      <c r="G331" s="2"/>
      <c r="H331" s="55"/>
      <c r="I331" s="55"/>
    </row>
    <row r="332" spans="6:9" ht="15.75">
      <c r="F332" s="2"/>
      <c r="G332" s="2"/>
      <c r="H332" s="55"/>
      <c r="I332" s="55"/>
    </row>
    <row r="333" spans="4:9" ht="15.75">
      <c r="D333" s="1" t="s">
        <v>147</v>
      </c>
      <c r="E333" s="3">
        <f>E323+E324</f>
        <v>1079949470.21</v>
      </c>
      <c r="F333" s="2"/>
      <c r="G333" s="2"/>
      <c r="H333" s="55"/>
      <c r="I333" s="55"/>
    </row>
    <row r="334" spans="5:9" ht="15.75">
      <c r="E334" s="2"/>
      <c r="F334" s="2"/>
      <c r="G334" s="2"/>
      <c r="H334" s="55"/>
      <c r="I334" s="55"/>
    </row>
    <row r="335" spans="6:9" ht="15.75">
      <c r="F335" s="2"/>
      <c r="G335" s="2"/>
      <c r="H335" s="55"/>
      <c r="I335" s="55"/>
    </row>
    <row r="336" spans="6:9" ht="15.75">
      <c r="F336" s="2"/>
      <c r="G336" s="2"/>
      <c r="H336" s="55"/>
      <c r="I336" s="55"/>
    </row>
    <row r="337" spans="5:9" ht="15.75">
      <c r="E337" s="2"/>
      <c r="F337" s="2"/>
      <c r="G337" s="2"/>
      <c r="H337" s="55"/>
      <c r="I337" s="55"/>
    </row>
    <row r="338" spans="5:9" ht="15.75">
      <c r="E338" s="2"/>
      <c r="F338" s="2"/>
      <c r="G338" s="2"/>
      <c r="H338" s="55"/>
      <c r="I338" s="55"/>
    </row>
    <row r="339" spans="6:9" ht="15.75">
      <c r="F339" s="2"/>
      <c r="G339" s="2"/>
      <c r="H339" s="55"/>
      <c r="I339" s="55"/>
    </row>
    <row r="340" spans="6:9" ht="15.75">
      <c r="F340" s="2"/>
      <c r="G340" s="2"/>
      <c r="H340" s="55"/>
      <c r="I340" s="55"/>
    </row>
    <row r="341" spans="6:9" ht="15.75">
      <c r="F341" s="2"/>
      <c r="G341" s="2"/>
      <c r="H341" s="55"/>
      <c r="I341" s="55"/>
    </row>
    <row r="342" spans="6:9" ht="15.75">
      <c r="F342" s="2"/>
      <c r="G342" s="2"/>
      <c r="H342" s="55"/>
      <c r="I342" s="55"/>
    </row>
    <row r="343" spans="6:9" ht="15.75">
      <c r="F343" s="2"/>
      <c r="G343" s="2"/>
      <c r="H343" s="55"/>
      <c r="I343" s="55"/>
    </row>
    <row r="344" spans="6:9" ht="15.75">
      <c r="F344" s="2"/>
      <c r="G344" s="2"/>
      <c r="H344" s="55"/>
      <c r="I344" s="55"/>
    </row>
    <row r="345" spans="6:9" ht="15.75">
      <c r="F345" s="2"/>
      <c r="G345" s="2"/>
      <c r="H345" s="55"/>
      <c r="I345" s="55"/>
    </row>
    <row r="346" spans="6:9" ht="15.75">
      <c r="F346" s="2"/>
      <c r="G346" s="2"/>
      <c r="H346" s="55"/>
      <c r="I346" s="55"/>
    </row>
    <row r="347" spans="6:9" ht="15.75">
      <c r="F347" s="2"/>
      <c r="G347" s="2"/>
      <c r="H347" s="55"/>
      <c r="I347" s="55"/>
    </row>
    <row r="348" spans="6:9" ht="15.75">
      <c r="F348" s="2"/>
      <c r="G348" s="2"/>
      <c r="H348" s="55"/>
      <c r="I348" s="55"/>
    </row>
    <row r="349" spans="6:9" ht="15.75">
      <c r="F349" s="2"/>
      <c r="G349" s="2"/>
      <c r="H349" s="55"/>
      <c r="I349" s="55"/>
    </row>
    <row r="350" spans="6:9" ht="15.75">
      <c r="F350" s="2"/>
      <c r="G350" s="2"/>
      <c r="H350" s="55"/>
      <c r="I350" s="55"/>
    </row>
    <row r="351" spans="6:9" ht="15.75">
      <c r="F351" s="2"/>
      <c r="G351" s="2"/>
      <c r="H351" s="55"/>
      <c r="I351" s="55"/>
    </row>
    <row r="352" spans="6:9" ht="15.75">
      <c r="F352" s="2"/>
      <c r="G352" s="2"/>
      <c r="H352" s="55"/>
      <c r="I352" s="55"/>
    </row>
    <row r="353" spans="6:9" ht="15.75">
      <c r="F353" s="2"/>
      <c r="G353" s="2"/>
      <c r="H353" s="55"/>
      <c r="I353" s="55"/>
    </row>
    <row r="354" spans="6:9" ht="15.75">
      <c r="F354" s="2"/>
      <c r="G354" s="2"/>
      <c r="H354" s="55"/>
      <c r="I354" s="55"/>
    </row>
    <row r="355" spans="6:9" ht="15.75">
      <c r="F355" s="2"/>
      <c r="G355" s="2"/>
      <c r="H355" s="55"/>
      <c r="I355" s="55"/>
    </row>
    <row r="356" spans="6:9" ht="15.75">
      <c r="F356" s="2"/>
      <c r="G356" s="2"/>
      <c r="H356" s="55"/>
      <c r="I356" s="55"/>
    </row>
    <row r="357" spans="6:9" ht="15.75">
      <c r="F357" s="2"/>
      <c r="G357" s="2"/>
      <c r="H357" s="55"/>
      <c r="I357" s="55"/>
    </row>
    <row r="358" spans="6:9" ht="15.75">
      <c r="F358" s="2"/>
      <c r="G358" s="2"/>
      <c r="H358" s="55"/>
      <c r="I358" s="55"/>
    </row>
    <row r="359" spans="6:9" ht="15.75">
      <c r="F359" s="2"/>
      <c r="G359" s="2"/>
      <c r="H359" s="55"/>
      <c r="I359" s="55"/>
    </row>
    <row r="360" spans="6:9" ht="15.75">
      <c r="F360" s="2"/>
      <c r="G360" s="2"/>
      <c r="H360" s="55"/>
      <c r="I360" s="55"/>
    </row>
    <row r="361" spans="6:9" ht="15.75">
      <c r="F361" s="2"/>
      <c r="G361" s="2"/>
      <c r="H361" s="55"/>
      <c r="I361" s="55"/>
    </row>
    <row r="362" spans="6:9" ht="15.75">
      <c r="F362" s="2"/>
      <c r="G362" s="2"/>
      <c r="H362" s="55"/>
      <c r="I362" s="55"/>
    </row>
    <row r="363" spans="6:9" ht="15.75">
      <c r="F363" s="2"/>
      <c r="G363" s="2"/>
      <c r="H363" s="55"/>
      <c r="I363" s="55"/>
    </row>
    <row r="364" spans="6:9" ht="15.75">
      <c r="F364" s="2"/>
      <c r="G364" s="2"/>
      <c r="H364" s="55"/>
      <c r="I364" s="55"/>
    </row>
    <row r="365" spans="8:9" ht="15.75">
      <c r="H365" s="55"/>
      <c r="I365" s="55"/>
    </row>
    <row r="366" spans="8:9" ht="15.75">
      <c r="H366" s="55"/>
      <c r="I366" s="55"/>
    </row>
    <row r="367" spans="8:9" ht="15.75">
      <c r="H367" s="55"/>
      <c r="I367" s="55"/>
    </row>
    <row r="368" spans="8:9" ht="15.75">
      <c r="H368" s="55"/>
      <c r="I368" s="55"/>
    </row>
    <row r="369" spans="8:9" ht="15.75">
      <c r="H369" s="55"/>
      <c r="I369" s="55"/>
    </row>
    <row r="370" spans="8:9" ht="15.75">
      <c r="H370" s="55"/>
      <c r="I370" s="55"/>
    </row>
    <row r="371" spans="8:9" ht="15.75">
      <c r="H371" s="55"/>
      <c r="I371" s="55"/>
    </row>
    <row r="372" spans="8:9" ht="15.75">
      <c r="H372" s="55"/>
      <c r="I372" s="55"/>
    </row>
    <row r="373" spans="8:9" ht="15.75">
      <c r="H373" s="55"/>
      <c r="I373" s="55"/>
    </row>
    <row r="374" spans="8:9" ht="15.75">
      <c r="H374" s="55"/>
      <c r="I374" s="55"/>
    </row>
    <row r="375" spans="8:9" ht="15.75">
      <c r="H375" s="55"/>
      <c r="I375" s="55"/>
    </row>
    <row r="376" spans="8:9" ht="15.75">
      <c r="H376" s="55"/>
      <c r="I376" s="55"/>
    </row>
    <row r="377" spans="8:9" ht="15.75">
      <c r="H377" s="55"/>
      <c r="I377" s="55"/>
    </row>
    <row r="378" spans="8:9" ht="15.75">
      <c r="H378" s="55"/>
      <c r="I378" s="55"/>
    </row>
    <row r="379" spans="8:9" ht="15.75">
      <c r="H379" s="55"/>
      <c r="I379" s="55"/>
    </row>
    <row r="380" spans="8:9" ht="15.75">
      <c r="H380" s="55"/>
      <c r="I380" s="55"/>
    </row>
    <row r="381" spans="8:9" ht="15.75">
      <c r="H381" s="55"/>
      <c r="I381" s="55"/>
    </row>
    <row r="382" spans="8:9" ht="15.75">
      <c r="H382" s="55"/>
      <c r="I382" s="55"/>
    </row>
    <row r="383" spans="8:9" ht="15.75">
      <c r="H383" s="55"/>
      <c r="I383" s="55"/>
    </row>
    <row r="384" spans="8:9" ht="15.75">
      <c r="H384" s="55"/>
      <c r="I384" s="55"/>
    </row>
    <row r="385" spans="8:9" ht="15.75">
      <c r="H385" s="55"/>
      <c r="I385" s="55"/>
    </row>
    <row r="386" spans="8:9" ht="15.75">
      <c r="H386" s="55"/>
      <c r="I386" s="55"/>
    </row>
    <row r="387" spans="8:9" ht="15.75">
      <c r="H387" s="55"/>
      <c r="I387" s="55"/>
    </row>
    <row r="388" spans="8:9" ht="15.75">
      <c r="H388" s="55"/>
      <c r="I388" s="55"/>
    </row>
    <row r="389" spans="8:9" ht="15.75">
      <c r="H389" s="55"/>
      <c r="I389" s="55"/>
    </row>
    <row r="390" spans="8:9" ht="15.75">
      <c r="H390" s="55"/>
      <c r="I390" s="55"/>
    </row>
    <row r="391" spans="8:9" ht="15.75">
      <c r="H391" s="55"/>
      <c r="I391" s="55"/>
    </row>
    <row r="392" spans="8:9" ht="15.75">
      <c r="H392" s="55"/>
      <c r="I392" s="55"/>
    </row>
    <row r="393" spans="8:9" ht="15.75">
      <c r="H393" s="55"/>
      <c r="I393" s="55"/>
    </row>
    <row r="394" spans="8:9" ht="15.75">
      <c r="H394" s="55"/>
      <c r="I394" s="55"/>
    </row>
    <row r="395" spans="8:9" ht="15.75">
      <c r="H395" s="55"/>
      <c r="I395" s="55"/>
    </row>
    <row r="396" spans="8:9" ht="15.75">
      <c r="H396" s="55"/>
      <c r="I396" s="55"/>
    </row>
    <row r="397" spans="8:9" ht="15.75">
      <c r="H397" s="55"/>
      <c r="I397" s="55"/>
    </row>
    <row r="398" spans="8:9" ht="15.75">
      <c r="H398" s="55"/>
      <c r="I398" s="55"/>
    </row>
    <row r="399" spans="8:9" ht="15.75">
      <c r="H399" s="55"/>
      <c r="I399" s="55"/>
    </row>
    <row r="400" spans="8:9" ht="15.75">
      <c r="H400" s="55"/>
      <c r="I400" s="55"/>
    </row>
    <row r="401" spans="8:9" ht="15.75">
      <c r="H401" s="55"/>
      <c r="I401" s="55"/>
    </row>
    <row r="402" spans="8:9" ht="15.75">
      <c r="H402" s="55"/>
      <c r="I402" s="55"/>
    </row>
    <row r="403" spans="8:9" ht="15.75">
      <c r="H403" s="55"/>
      <c r="I403" s="55"/>
    </row>
    <row r="404" spans="8:9" ht="15.75">
      <c r="H404" s="55"/>
      <c r="I404" s="55"/>
    </row>
    <row r="405" spans="8:9" ht="15.75">
      <c r="H405" s="55"/>
      <c r="I405" s="55"/>
    </row>
    <row r="406" spans="8:9" ht="15.75">
      <c r="H406" s="55"/>
      <c r="I406" s="55"/>
    </row>
    <row r="407" spans="8:9" ht="15.75">
      <c r="H407" s="55"/>
      <c r="I407" s="55"/>
    </row>
    <row r="408" spans="8:9" ht="15.75">
      <c r="H408" s="55"/>
      <c r="I408" s="55"/>
    </row>
    <row r="409" spans="8:9" ht="15.75">
      <c r="H409" s="55"/>
      <c r="I409" s="55"/>
    </row>
    <row r="410" spans="8:9" ht="15.75">
      <c r="H410" s="55"/>
      <c r="I410" s="55"/>
    </row>
    <row r="411" spans="8:9" ht="15.75">
      <c r="H411" s="55"/>
      <c r="I411" s="55"/>
    </row>
    <row r="412" spans="8:9" ht="15.75">
      <c r="H412" s="55"/>
      <c r="I412" s="55"/>
    </row>
    <row r="413" spans="8:9" ht="15.75">
      <c r="H413" s="55"/>
      <c r="I413" s="55"/>
    </row>
    <row r="414" spans="8:9" ht="15.75">
      <c r="H414" s="55"/>
      <c r="I414" s="55"/>
    </row>
    <row r="415" spans="8:9" ht="15.75">
      <c r="H415" s="55"/>
      <c r="I415" s="55"/>
    </row>
    <row r="416" spans="8:9" ht="15.75">
      <c r="H416" s="55"/>
      <c r="I416" s="55"/>
    </row>
    <row r="417" spans="8:9" ht="15.75">
      <c r="H417" s="55"/>
      <c r="I417" s="55"/>
    </row>
    <row r="418" spans="8:9" ht="15.75">
      <c r="H418" s="55"/>
      <c r="I418" s="55"/>
    </row>
    <row r="419" spans="8:9" ht="15.75">
      <c r="H419" s="55"/>
      <c r="I419" s="55"/>
    </row>
    <row r="420" spans="8:9" ht="15.75">
      <c r="H420" s="55"/>
      <c r="I420" s="55"/>
    </row>
    <row r="421" spans="8:9" ht="15.75">
      <c r="H421" s="55"/>
      <c r="I421" s="55"/>
    </row>
    <row r="422" spans="8:9" ht="15.75">
      <c r="H422" s="55"/>
      <c r="I422" s="55"/>
    </row>
    <row r="423" spans="8:9" ht="15.75">
      <c r="H423" s="55"/>
      <c r="I423" s="55"/>
    </row>
    <row r="424" spans="8:9" ht="15.75">
      <c r="H424" s="55"/>
      <c r="I424" s="55"/>
    </row>
    <row r="425" spans="8:9" ht="15.75">
      <c r="H425" s="55"/>
      <c r="I425" s="55"/>
    </row>
    <row r="426" spans="8:9" ht="15.75">
      <c r="H426" s="55"/>
      <c r="I426" s="55"/>
    </row>
    <row r="427" spans="8:9" ht="15.75">
      <c r="H427" s="55"/>
      <c r="I427" s="55"/>
    </row>
    <row r="428" spans="8:9" ht="15.75">
      <c r="H428" s="55"/>
      <c r="I428" s="55"/>
    </row>
    <row r="429" spans="8:9" ht="15.75">
      <c r="H429" s="55"/>
      <c r="I429" s="55"/>
    </row>
    <row r="430" spans="8:9" ht="15.75">
      <c r="H430" s="55"/>
      <c r="I430" s="55"/>
    </row>
    <row r="431" spans="8:9" ht="15.75">
      <c r="H431" s="55"/>
      <c r="I431" s="55"/>
    </row>
    <row r="432" spans="8:9" ht="15.75">
      <c r="H432" s="55"/>
      <c r="I432" s="55"/>
    </row>
    <row r="433" spans="8:9" ht="15.75">
      <c r="H433" s="55"/>
      <c r="I433" s="55"/>
    </row>
    <row r="434" spans="8:9" ht="15.75">
      <c r="H434" s="55"/>
      <c r="I434" s="55"/>
    </row>
    <row r="435" spans="8:9" ht="15.75">
      <c r="H435" s="55"/>
      <c r="I435" s="55"/>
    </row>
    <row r="436" spans="8:9" ht="15.75">
      <c r="H436" s="55"/>
      <c r="I436" s="55"/>
    </row>
    <row r="437" spans="8:9" ht="15.75">
      <c r="H437" s="55"/>
      <c r="I437" s="55"/>
    </row>
    <row r="438" spans="8:9" ht="15.75">
      <c r="H438" s="55"/>
      <c r="I438" s="55"/>
    </row>
    <row r="439" spans="8:9" ht="15.75">
      <c r="H439" s="55"/>
      <c r="I439" s="55"/>
    </row>
    <row r="440" spans="8:9" ht="15.75">
      <c r="H440" s="55"/>
      <c r="I440" s="55"/>
    </row>
    <row r="441" spans="8:9" ht="15.75">
      <c r="H441" s="55"/>
      <c r="I441" s="55"/>
    </row>
    <row r="442" spans="8:9" ht="15.75">
      <c r="H442" s="55"/>
      <c r="I442" s="55"/>
    </row>
    <row r="443" spans="8:9" ht="15.75">
      <c r="H443" s="55"/>
      <c r="I443" s="55"/>
    </row>
    <row r="444" spans="8:9" ht="15.75">
      <c r="H444" s="55"/>
      <c r="I444" s="55"/>
    </row>
    <row r="445" spans="8:9" ht="15.75">
      <c r="H445" s="55"/>
      <c r="I445" s="55"/>
    </row>
    <row r="446" spans="8:9" ht="15.75">
      <c r="H446" s="55"/>
      <c r="I446" s="55"/>
    </row>
    <row r="447" spans="8:9" ht="15.75">
      <c r="H447" s="55"/>
      <c r="I447" s="55"/>
    </row>
    <row r="448" spans="8:9" ht="15.75">
      <c r="H448" s="55"/>
      <c r="I448" s="55"/>
    </row>
    <row r="449" spans="8:9" ht="15.75">
      <c r="H449" s="55"/>
      <c r="I449" s="55"/>
    </row>
    <row r="450" spans="8:9" ht="15.75">
      <c r="H450" s="55"/>
      <c r="I450" s="55"/>
    </row>
    <row r="451" spans="8:9" ht="15.75">
      <c r="H451" s="55"/>
      <c r="I451" s="55"/>
    </row>
    <row r="452" spans="8:9" ht="15.75">
      <c r="H452" s="55"/>
      <c r="I452" s="55"/>
    </row>
    <row r="453" spans="8:9" ht="15.75">
      <c r="H453" s="55"/>
      <c r="I453" s="55"/>
    </row>
    <row r="454" spans="8:9" ht="15.75">
      <c r="H454" s="55"/>
      <c r="I454" s="55"/>
    </row>
    <row r="455" spans="8:9" ht="15.75">
      <c r="H455" s="55"/>
      <c r="I455" s="55"/>
    </row>
    <row r="456" spans="8:9" ht="15.75">
      <c r="H456" s="55"/>
      <c r="I456" s="55"/>
    </row>
    <row r="457" spans="8:9" ht="15.75">
      <c r="H457" s="55"/>
      <c r="I457" s="55"/>
    </row>
    <row r="458" spans="8:9" ht="15.75">
      <c r="H458" s="55"/>
      <c r="I458" s="55"/>
    </row>
    <row r="459" spans="8:9" ht="15.75">
      <c r="H459" s="55"/>
      <c r="I459" s="55"/>
    </row>
  </sheetData>
  <sheetProtection/>
  <mergeCells count="210">
    <mergeCell ref="A240:A241"/>
    <mergeCell ref="B240:B241"/>
    <mergeCell ref="C240:C241"/>
    <mergeCell ref="D240:F240"/>
    <mergeCell ref="G240:G241"/>
    <mergeCell ref="H240:H241"/>
    <mergeCell ref="B287:B291"/>
    <mergeCell ref="A269:A270"/>
    <mergeCell ref="B269:B270"/>
    <mergeCell ref="C269:C270"/>
    <mergeCell ref="D269:F269"/>
    <mergeCell ref="G269:G270"/>
    <mergeCell ref="H269:H270"/>
    <mergeCell ref="H287:H291"/>
    <mergeCell ref="C166:C170"/>
    <mergeCell ref="H166:H170"/>
    <mergeCell ref="B200:B204"/>
    <mergeCell ref="H180:H184"/>
    <mergeCell ref="H214:H218"/>
    <mergeCell ref="A206:A207"/>
    <mergeCell ref="B206:B207"/>
    <mergeCell ref="C206:C207"/>
    <mergeCell ref="D206:F206"/>
    <mergeCell ref="G206:G207"/>
    <mergeCell ref="H206:H207"/>
    <mergeCell ref="A172:A173"/>
    <mergeCell ref="B172:B173"/>
    <mergeCell ref="C172:C173"/>
    <mergeCell ref="D172:F172"/>
    <mergeCell ref="G172:G173"/>
    <mergeCell ref="H172:H173"/>
    <mergeCell ref="B166:B170"/>
    <mergeCell ref="A166:A170"/>
    <mergeCell ref="B214:B218"/>
    <mergeCell ref="A151:A155"/>
    <mergeCell ref="B151:B155"/>
    <mergeCell ref="C151:C155"/>
    <mergeCell ref="H151:H155"/>
    <mergeCell ref="A156:A160"/>
    <mergeCell ref="B156:B160"/>
    <mergeCell ref="H156:H160"/>
    <mergeCell ref="C157:C160"/>
    <mergeCell ref="A161:A165"/>
    <mergeCell ref="B161:B165"/>
    <mergeCell ref="C161:C165"/>
    <mergeCell ref="H161:H165"/>
    <mergeCell ref="B234:B238"/>
    <mergeCell ref="H175:H179"/>
    <mergeCell ref="B180:B184"/>
    <mergeCell ref="C180:C184"/>
    <mergeCell ref="B185:B189"/>
    <mergeCell ref="B190:B194"/>
    <mergeCell ref="B195:B199"/>
    <mergeCell ref="H185:H189"/>
    <mergeCell ref="H190:H194"/>
    <mergeCell ref="H195:H199"/>
    <mergeCell ref="H200:H204"/>
    <mergeCell ref="B209:B213"/>
    <mergeCell ref="H209:H213"/>
    <mergeCell ref="K282:K285"/>
    <mergeCell ref="B282:B286"/>
    <mergeCell ref="H282:H286"/>
    <mergeCell ref="B175:B179"/>
    <mergeCell ref="B224:B228"/>
    <mergeCell ref="B229:B233"/>
    <mergeCell ref="A298:A299"/>
    <mergeCell ref="B298:B299"/>
    <mergeCell ref="C298:C299"/>
    <mergeCell ref="D298:F298"/>
    <mergeCell ref="G298:G299"/>
    <mergeCell ref="H298:H299"/>
    <mergeCell ref="B253:B257"/>
    <mergeCell ref="H253:H257"/>
    <mergeCell ref="B258:B262"/>
    <mergeCell ref="H258:H262"/>
    <mergeCell ref="B263:B267"/>
    <mergeCell ref="H263:H267"/>
    <mergeCell ref="B272:B276"/>
    <mergeCell ref="H272:H276"/>
    <mergeCell ref="B277:B281"/>
    <mergeCell ref="H277:H281"/>
    <mergeCell ref="B219:B223"/>
    <mergeCell ref="H234:H238"/>
    <mergeCell ref="M247:N247"/>
    <mergeCell ref="B248:B252"/>
    <mergeCell ref="H248:H252"/>
    <mergeCell ref="A243:A247"/>
    <mergeCell ref="B243:B247"/>
    <mergeCell ref="C243:C247"/>
    <mergeCell ref="H243:H247"/>
    <mergeCell ref="A6:A10"/>
    <mergeCell ref="B6:B10"/>
    <mergeCell ref="C6:C10"/>
    <mergeCell ref="H6:H10"/>
    <mergeCell ref="B11:B15"/>
    <mergeCell ref="H11:H15"/>
    <mergeCell ref="B21:B25"/>
    <mergeCell ref="H21:H25"/>
    <mergeCell ref="A27:A28"/>
    <mergeCell ref="B27:B28"/>
    <mergeCell ref="C27:C28"/>
    <mergeCell ref="D27:F27"/>
    <mergeCell ref="G27:G28"/>
    <mergeCell ref="H27:H28"/>
    <mergeCell ref="B40:B44"/>
    <mergeCell ref="H40:H44"/>
    <mergeCell ref="B45:B49"/>
    <mergeCell ref="A1:H1"/>
    <mergeCell ref="A2:H2"/>
    <mergeCell ref="A3:A4"/>
    <mergeCell ref="B3:B4"/>
    <mergeCell ref="C3:C4"/>
    <mergeCell ref="D3:F3"/>
    <mergeCell ref="G3:G4"/>
    <mergeCell ref="H3:H4"/>
    <mergeCell ref="B16:B20"/>
    <mergeCell ref="H16:H20"/>
    <mergeCell ref="H45:H49"/>
    <mergeCell ref="A30:A34"/>
    <mergeCell ref="B30:B34"/>
    <mergeCell ref="C30:C34"/>
    <mergeCell ref="H30:H34"/>
    <mergeCell ref="H35:H39"/>
    <mergeCell ref="B35:B39"/>
    <mergeCell ref="A64:A68"/>
    <mergeCell ref="B64:B68"/>
    <mergeCell ref="C64:C68"/>
    <mergeCell ref="H64:H68"/>
    <mergeCell ref="B69:B73"/>
    <mergeCell ref="H69:H73"/>
    <mergeCell ref="A50:A54"/>
    <mergeCell ref="B50:B54"/>
    <mergeCell ref="C50:C54"/>
    <mergeCell ref="H50:H54"/>
    <mergeCell ref="A59:A63"/>
    <mergeCell ref="B59:B63"/>
    <mergeCell ref="C59:C63"/>
    <mergeCell ref="H59:H63"/>
    <mergeCell ref="A56:A57"/>
    <mergeCell ref="B56:B57"/>
    <mergeCell ref="C56:C57"/>
    <mergeCell ref="D56:F56"/>
    <mergeCell ref="G56:G57"/>
    <mergeCell ref="H56:H57"/>
    <mergeCell ref="B74:B78"/>
    <mergeCell ref="H74:H78"/>
    <mergeCell ref="B79:B83"/>
    <mergeCell ref="H79:H83"/>
    <mergeCell ref="B88:B92"/>
    <mergeCell ref="H88:H92"/>
    <mergeCell ref="A85:A86"/>
    <mergeCell ref="B85:B86"/>
    <mergeCell ref="C85:C86"/>
    <mergeCell ref="D85:F85"/>
    <mergeCell ref="G85:G86"/>
    <mergeCell ref="H85:H86"/>
    <mergeCell ref="A93:A97"/>
    <mergeCell ref="B93:B97"/>
    <mergeCell ref="C93:C97"/>
    <mergeCell ref="H93:H97"/>
    <mergeCell ref="B98:B102"/>
    <mergeCell ref="H98:H102"/>
    <mergeCell ref="B114:B115"/>
    <mergeCell ref="C114:C115"/>
    <mergeCell ref="D114:F114"/>
    <mergeCell ref="G114:G115"/>
    <mergeCell ref="H114:H115"/>
    <mergeCell ref="A114:A115"/>
    <mergeCell ref="B122:B126"/>
    <mergeCell ref="H122:H126"/>
    <mergeCell ref="B127:B131"/>
    <mergeCell ref="H127:H131"/>
    <mergeCell ref="B132:B136"/>
    <mergeCell ref="H132:H136"/>
    <mergeCell ref="L99:L102"/>
    <mergeCell ref="B103:B107"/>
    <mergeCell ref="H103:H107"/>
    <mergeCell ref="B108:B112"/>
    <mergeCell ref="H108:H112"/>
    <mergeCell ref="B117:B121"/>
    <mergeCell ref="H117:H121"/>
    <mergeCell ref="B137:B141"/>
    <mergeCell ref="H137:H141"/>
    <mergeCell ref="A143:A144"/>
    <mergeCell ref="B143:B144"/>
    <mergeCell ref="C143:C144"/>
    <mergeCell ref="D143:F143"/>
    <mergeCell ref="G143:G144"/>
    <mergeCell ref="H143:H144"/>
    <mergeCell ref="A146:A150"/>
    <mergeCell ref="B146:B150"/>
    <mergeCell ref="C146:C150"/>
    <mergeCell ref="H146:H150"/>
    <mergeCell ref="A321:A325"/>
    <mergeCell ref="B321:B325"/>
    <mergeCell ref="C321:C325"/>
    <mergeCell ref="H321:H325"/>
    <mergeCell ref="A292:A296"/>
    <mergeCell ref="B292:B296"/>
    <mergeCell ref="C292:C296"/>
    <mergeCell ref="H292:H296"/>
    <mergeCell ref="B306:B310"/>
    <mergeCell ref="H306:H310"/>
    <mergeCell ref="B311:B315"/>
    <mergeCell ref="H311:H315"/>
    <mergeCell ref="B316:B320"/>
    <mergeCell ref="H316:H320"/>
    <mergeCell ref="C301:C305"/>
    <mergeCell ref="B301:B305"/>
    <mergeCell ref="H301:H305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2019-03-05T13:35:11Z</cp:lastPrinted>
  <dcterms:created xsi:type="dcterms:W3CDTF">2009-02-17T08:54:58Z</dcterms:created>
  <dcterms:modified xsi:type="dcterms:W3CDTF">2019-07-29T12:03:23Z</dcterms:modified>
  <cp:category/>
  <cp:version/>
  <cp:contentType/>
  <cp:contentStatus/>
</cp:coreProperties>
</file>