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зультаты анализа Мониторинка " sheetId="1" r:id="rId1"/>
    <sheet name="Рейтинг ГАБС" sheetId="2" r:id="rId2"/>
  </sheets>
  <definedNames>
    <definedName name="_xlnm.Print_Titles" localSheetId="0">'Результаты анализа Мониторинка '!$A:$B</definedName>
    <definedName name="_xlnm.Print_Area" localSheetId="0">'Результаты анализа Мониторинка '!$A$1:$GT$15</definedName>
  </definedNames>
  <calcPr calcMode="manual" fullCalcOnLoad="1"/>
</workbook>
</file>

<file path=xl/sharedStrings.xml><?xml version="1.0" encoding="utf-8"?>
<sst xmlns="http://schemas.openxmlformats.org/spreadsheetml/2006/main" count="308" uniqueCount="104">
  <si>
    <t>х</t>
  </si>
  <si>
    <t>Контрольно-счетная палата ЗАТО Александровск</t>
  </si>
  <si>
    <t>Совет депутатов ЗАТО Александровск</t>
  </si>
  <si>
    <t>II Группа</t>
  </si>
  <si>
    <t>I Группа</t>
  </si>
  <si>
    <t>Управление образования администрации ЗАТО Александровск</t>
  </si>
  <si>
    <t>Управление финансов администрации ЗАТО Александровск</t>
  </si>
  <si>
    <t>ГАБС</t>
  </si>
  <si>
    <t>Администрация ЗАТО Александровск</t>
  </si>
  <si>
    <t>Управление культуры, спорта и молодежной политики администрации ЗАТО Александровск</t>
  </si>
  <si>
    <t>Итоговая оценка Е по группе</t>
  </si>
  <si>
    <t>* Министерство является правопреемником Управления лесами Пензенской области, Управления природных ресурсов и охраны окружающей среды Пензенской области</t>
  </si>
  <si>
    <t>** Министерство является правопреемником Управления инвестиционного развития Пензенской области и Управления развития предпринимательства Пензенской области</t>
  </si>
  <si>
    <t>Значение оценки (Р)</t>
  </si>
  <si>
    <t>Оценка
E(P)</t>
  </si>
  <si>
    <t>Дополнитель-ный удельный вес, %</t>
  </si>
  <si>
    <t>Результаты анализа Мониторинга качества финансового менеджмента ГАБС  ЗАТО Александровск по итогам 2019 года</t>
  </si>
  <si>
    <t>1.1. Качество планирования бюджетных расходов: прирост объема бюджетных ассигнований ГАБС согласно сводной бюджетной росписи местного бюджета на начало отчетного периода и на конец отчетного периода</t>
  </si>
  <si>
    <t xml:space="preserve">1.2. Погрешность кассового планирования
</t>
  </si>
  <si>
    <t xml:space="preserve">1.3. Количество обращений об изменении сводной бюджетной росписи местного бюджета 
</t>
  </si>
  <si>
    <t xml:space="preserve">1.4. Своевременность представления фрагментов реестра расходных обязательств в Управление финансов администрации ЗАТО Александровск и соответствие объемов бюджетных ассигнований на их исполнение отчету об исполнении местного бюджета (за отчетный период) и решению о местном бюджете на текущий финансовый год и на плановый период
</t>
  </si>
  <si>
    <t xml:space="preserve">1.5. Собдюдение требований к составлению кассовых планов выплат, установленных Порядком составления и ведения кассового плана местного бюджета, формирования предельных объемов финансирования </t>
  </si>
  <si>
    <t>1. Финансовое планирование</t>
  </si>
  <si>
    <t>Оценка по группе</t>
  </si>
  <si>
    <t xml:space="preserve">Итоговая оценка Е по группе </t>
  </si>
  <si>
    <t xml:space="preserve">Удельный вес группы, %
</t>
  </si>
  <si>
    <t>Дополни-тельный удельный вес группы, %</t>
  </si>
  <si>
    <t>Дополни-тельный удельный вес, %</t>
  </si>
  <si>
    <t>2. Исполнение бюджета по расходам</t>
  </si>
  <si>
    <t xml:space="preserve">2.1. Доля неисполненных бюджетных ассигнований на конец отчетного финансового года       </t>
  </si>
  <si>
    <t>2.2. Уровень исполнения расходов ГАБС, источником финансового обеспечения которых являются межбюджетные трансферты из федерального и областного бюджетов</t>
  </si>
  <si>
    <t xml:space="preserve">2.3. Равномерность расходов </t>
  </si>
  <si>
    <t>2.4. Доля просроченной кредиторской
задолженности в расходах ГАБС</t>
  </si>
  <si>
    <t>2.5.Доля просроченной кредиторской задолженности в расходах муниципальных казенных, муниципальных бюджетных и муниципальных автономных учреждений</t>
  </si>
  <si>
    <t>1.7. Проведение ГАБС мониторинга и прогноза потребности в предоставлении муниципальных услуг (работ), оказываемых (выполняемых)  подведомственными муниципальными бюджетными учреждениями и муниципальными автономными учреждениями и представление его результатов в Управление финансов администрации ЗАТО Александровс</t>
  </si>
  <si>
    <t>1.6. Доля муниципальных бюджетных и муниципальных автономных учреждений, в отношении которых ГАБС осуществляет функции и полномочия учредителя, выполнивших муниципальное задание на 100% в отчетном финансовом году</t>
  </si>
  <si>
    <t>Cредний уровень оценки показателя качества</t>
  </si>
  <si>
    <t>3. Исполнение бюджета по доходам</t>
  </si>
  <si>
    <t>3.1. Отклонение от прогноза поступлений налоговых и неналоговых доходов за отчетный период</t>
  </si>
  <si>
    <t>3.2. Эффективность управления дебиторской задолженностью по расчетам с дебиторами по доходам</t>
  </si>
  <si>
    <t>3.3. Эффективность управления дебиторской задолженностью по администрируемым неналоговым доходам</t>
  </si>
  <si>
    <t>3.4.Прирост объема доходов от платных услуг и
иной приносящей доход деятельности
муниципальных бюджетных и муниципальных автономных учреждений</t>
  </si>
  <si>
    <t xml:space="preserve">3.5. Качество информационного наполнения Государственной информационной системы о государственных и муниципальных платежах (ГИС ГМП): соответствие поступлений в доходы местного бюджета от уплаты денежных средств физическими и юридическими лицами объему начислений  (суммам, подлежащим оплате физическими и юридическими лицами за предоставляемые услуги, иные платежи), отраженных в ГИС ГМП </t>
  </si>
  <si>
    <t>3.6.Качество правовой базы главного администратора доходов местного бюджета по администрированию доходов</t>
  </si>
  <si>
    <t>Удель-ный вес, %</t>
  </si>
  <si>
    <t>Допол-нитель-ный удель-ный вес, %</t>
  </si>
  <si>
    <t>4. Учет и отчетность</t>
  </si>
  <si>
    <t>4.1.Своевременность представления бюджетной отчетности ГАБС</t>
  </si>
  <si>
    <t>4.2.Качество представления бюджетной отчетности ГАБС</t>
  </si>
  <si>
    <t xml:space="preserve">4.3. Своевременность представления сводной бухгалтерской отчетности ГАБС, осуществляющих функции учредителя в отношении муниципальных бюджетных и муниципальных автономных учреждений </t>
  </si>
  <si>
    <t xml:space="preserve">4.4. Качество представления сводной бухгалтерской отчетности ГАБС, осуществляющих функции учредителей в отношении муниципальных бюджетных и муниципальных автономных учреждений </t>
  </si>
  <si>
    <t>5. Качество управления активами</t>
  </si>
  <si>
    <t>5.1.Доля недостач и хищений денежных средств и материальных ценностей</t>
  </si>
  <si>
    <t>6.1. Доля изменений в план - график закупок в расчете на одну закупку</t>
  </si>
  <si>
    <t>6.2. Качество размещения заказа на закупки товаров, работ, услуг для обеспечения муниципальных нужд</t>
  </si>
  <si>
    <t xml:space="preserve">                           9. Уровень открытости бюджетных данных</t>
  </si>
  <si>
    <t>9.1 Доля муниципальных бюджетных и муниципальных автономных учреждений,
опубликовавших на официальном сайте для
размещения информации о муниципальных
учреждениях (bus.gov.ru) (далее - сайте bus.gov.ru) информацию об исполнении муниципального задания на оказание муниципальных услуг (выполнение работ) за отчетный год</t>
  </si>
  <si>
    <t>9.2 Доля муниципальных казенных, муниципальных бюджетных и муниципальных автономных учреждений, опубликовавших на сайте bus.gov.ru информацию о показателях бюджетной сметы (для казенных учреждений), плане финансово-хозяйственной деятельности (для бюджетных и автономных учреждений) на отчетный год</t>
  </si>
  <si>
    <t>9.3 Доля муниципальных казенных учреждений,
подведомственных ГАБС (далее - муниципальных казенные учреждения),
муниципальных бюджетных и муниципальных автономных учреждений, опубликовавших на сайте bus.gov.ru отчеты о результатах деятельности и об использовании закрепленного за ними муниципального имущества за год, предшествующий отчетному</t>
  </si>
  <si>
    <t>9.4 Доля муниципальных казенных, муниципальных бюджетных и муниципальных автономных учреждений, опубликовавших на сайте bus.gov.ru информацию о годовой бухгалтерской
отчетности учреждения за год, предшествующий отчетному</t>
  </si>
  <si>
    <t xml:space="preserve">                           7. Контроль и аудит</t>
  </si>
  <si>
    <t>7.4. Проведение ГАБС мониторинга качества финансового менеджмента в отношении подведомственных ему получателей бюджетных средств</t>
  </si>
  <si>
    <t>7.3. Качество организации внутреннего финансового аудита</t>
  </si>
  <si>
    <t>7.5. Качество контроля ГАБС за деятельностью муниципальных учреждений в отношении которых ГАБС осуществляет функции и полномочия учредителя</t>
  </si>
  <si>
    <t>не выявлено</t>
  </si>
  <si>
    <t>контрольные мероприятия не проводились</t>
  </si>
  <si>
    <t>мероприятий внутреннего муниципального финансового контроля не проводились</t>
  </si>
  <si>
    <t xml:space="preserve">выявлены, устранены </t>
  </si>
  <si>
    <t xml:space="preserve">                           8. Исполнение судебных актов</t>
  </si>
  <si>
    <t>8.1 Иски о возмещении ущерба (в денежном выражении)</t>
  </si>
  <si>
    <t>8.2 Иски о возмещении ущерба (в количественном выражении)</t>
  </si>
  <si>
    <t>8.3 Иски о взыскании задолженности (в денежном выражении)</t>
  </si>
  <si>
    <t>8.4 Иски о взыскании задолженности (в количественном выражении)</t>
  </si>
  <si>
    <t>Код ведом-ства</t>
  </si>
  <si>
    <t>Удельный вес группы, %</t>
  </si>
  <si>
    <t>Итоговая оценка качества финансового менеджмента ГАБС, %</t>
  </si>
  <si>
    <t>Дополни-тельный удельный вес,%</t>
  </si>
  <si>
    <t>наличие</t>
  </si>
  <si>
    <t>6. Качество планирования в сфере закупок</t>
  </si>
  <si>
    <t xml:space="preserve">наличие </t>
  </si>
  <si>
    <t>выявлены, устранены</t>
  </si>
  <si>
    <t>отсутстуют</t>
  </si>
  <si>
    <t>Значе-ние оценки (Р)</t>
  </si>
  <si>
    <t xml:space="preserve">Удель-ный вес группы, %
</t>
  </si>
  <si>
    <t>Удель-ный вес группы,
%</t>
  </si>
  <si>
    <t xml:space="preserve">Удель-ный вес, %
</t>
  </si>
  <si>
    <t>Допол-нитель-ный удельный вес, %</t>
  </si>
  <si>
    <t xml:space="preserve">7.1. Наличие  нарушений, выявленных в результате проведения контрольных мероприятий органами внешнего государственного (муниципального) финансового контроля </t>
  </si>
  <si>
    <t xml:space="preserve">7.2  Наличие  нарушений, выявленных в результате проведения мероприятий внутреннего государственного (муниципального) финансового контроля </t>
  </si>
  <si>
    <t>Рейтинг ГАБС по уровню итоговой оценки качества 
финансового менеджмента
 за 2019 год</t>
  </si>
  <si>
    <t xml:space="preserve">Наименование
ГАБС
</t>
  </si>
  <si>
    <t>Рейтинговая оценка ГАБС,                                    ( R )</t>
  </si>
  <si>
    <t>Итоговая оценка качества финансового менеджмента (Е), %</t>
  </si>
  <si>
    <t>Характеристика качества финансового менеджмента ГАБС</t>
  </si>
  <si>
    <t>Средний уровень качества финансового менеджмента  (E),%</t>
  </si>
  <si>
    <t>Код ведомства</t>
  </si>
  <si>
    <r>
      <t>Уровень качества финансового менеджмента ГАБС</t>
    </r>
    <r>
      <rPr>
        <b/>
        <sz val="12"/>
        <color indexed="8"/>
        <rFont val="Times New Roman"/>
        <family val="1"/>
      </rPr>
      <t xml:space="preserve"> высокий.</t>
    </r>
    <r>
      <rPr>
        <sz val="12"/>
        <color indexed="8"/>
        <rFont val="Times New Roman"/>
        <family val="1"/>
      </rPr>
      <t xml:space="preserve">
Необходимо поддерживать достигнутый уровень качества финансового менеджмента
</t>
    </r>
  </si>
  <si>
    <r>
      <t xml:space="preserve">Уровень качества финансового менеджмента ГАБС </t>
    </r>
    <r>
      <rPr>
        <b/>
        <sz val="12"/>
        <color indexed="8"/>
        <rFont val="Times New Roman"/>
        <family val="1"/>
      </rPr>
      <t>удовлетворительный</t>
    </r>
    <r>
      <rPr>
        <sz val="12"/>
        <color indexed="8"/>
        <rFont val="Times New Roman"/>
        <family val="1"/>
      </rPr>
      <t>. Необходимо принять меры по устранению недостатков в организации финансового менеджмента, разработать и реализовать план мероприятий, направленных на улучшение качества финансового менеджмента ГАБС</t>
    </r>
  </si>
  <si>
    <r>
      <t xml:space="preserve">Уровень качества финансового менеджмента ГАБС </t>
    </r>
    <r>
      <rPr>
        <b/>
        <sz val="12"/>
        <color indexed="8"/>
        <rFont val="Times New Roman"/>
        <family val="1"/>
      </rPr>
      <t>низкий</t>
    </r>
    <r>
      <rPr>
        <sz val="12"/>
        <color indexed="8"/>
        <rFont val="Times New Roman"/>
        <family val="1"/>
      </rPr>
      <t xml:space="preserve">.
Необходимо принять меры по устранению недостатков в организации финансового менеджмента, разработать и реализовать план мероприятий, направленных на улучшение качества финансового менеджмента ГАБС
</t>
    </r>
  </si>
  <si>
    <r>
      <t xml:space="preserve">Уровень качества финансового менеджмента ГАБС </t>
    </r>
    <r>
      <rPr>
        <b/>
        <sz val="12"/>
        <color indexed="8"/>
        <rFont val="Times New Roman"/>
        <family val="1"/>
      </rPr>
      <t>низкий.</t>
    </r>
    <r>
      <rPr>
        <sz val="12"/>
        <color indexed="8"/>
        <rFont val="Times New Roman"/>
        <family val="1"/>
      </rPr>
      <t xml:space="preserve">
Необходимо принять меры по устранению недостатков в организации финансового менеджмента, разработать и реализовать план мероприятий, направленных на улучшение качества финансового менеджмента ГАБС
</t>
    </r>
  </si>
  <si>
    <r>
      <t xml:space="preserve">Уровень качества финансового менеджмента ГАБС </t>
    </r>
    <r>
      <rPr>
        <b/>
        <sz val="12"/>
        <color indexed="8"/>
        <rFont val="Times New Roman"/>
        <family val="1"/>
      </rPr>
      <t>высокий</t>
    </r>
    <r>
      <rPr>
        <sz val="12"/>
        <color indexed="8"/>
        <rFont val="Times New Roman"/>
        <family val="1"/>
      </rPr>
      <t xml:space="preserve">.
Необходимо поддерживать достигнутый уровень качества финансового менеджмента
</t>
    </r>
  </si>
  <si>
    <t>I Группа - ГАБС, имеющие подведомственные учреждения</t>
  </si>
  <si>
    <t>II Группа - ГАБС, не имеющие подведомственные учреждения</t>
  </si>
  <si>
    <t>Управление образования администрации                  ЗАТО Александровск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</si>
</sst>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6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53" applyFont="1">
      <alignment/>
      <protection/>
    </xf>
    <xf numFmtId="164" fontId="8" fillId="0" borderId="11" xfId="53" applyNumberFormat="1" applyFont="1" applyFill="1" applyBorder="1" applyAlignment="1">
      <alignment horizontal="center"/>
      <protection/>
    </xf>
    <xf numFmtId="9" fontId="9" fillId="0" borderId="11" xfId="53" applyNumberFormat="1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4" fontId="8" fillId="0" borderId="11" xfId="53" applyNumberFormat="1" applyFont="1" applyFill="1" applyBorder="1" applyAlignment="1">
      <alignment horizontal="center"/>
      <protection/>
    </xf>
    <xf numFmtId="2" fontId="8" fillId="0" borderId="11" xfId="53" applyNumberFormat="1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 wrapText="1"/>
      <protection/>
    </xf>
    <xf numFmtId="0" fontId="8" fillId="0" borderId="12" xfId="53" applyFont="1" applyFill="1" applyBorder="1" applyAlignment="1">
      <alignment horizontal="center"/>
      <protection/>
    </xf>
    <xf numFmtId="0" fontId="9" fillId="0" borderId="0" xfId="53" applyFont="1">
      <alignment/>
      <protection/>
    </xf>
    <xf numFmtId="0" fontId="8" fillId="0" borderId="0" xfId="53" applyFont="1">
      <alignment/>
      <protection/>
    </xf>
    <xf numFmtId="0" fontId="11" fillId="0" borderId="0" xfId="53" applyNumberFormat="1" applyFont="1" applyFill="1" applyBorder="1" applyAlignment="1" applyProtection="1">
      <alignment vertical="center" wrapText="1"/>
      <protection locked="0"/>
    </xf>
    <xf numFmtId="0" fontId="11" fillId="0" borderId="0" xfId="53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53" applyNumberFormat="1" applyFont="1">
      <alignment/>
      <protection/>
    </xf>
    <xf numFmtId="0" fontId="10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53" applyFont="1" applyFill="1">
      <alignment/>
      <protection/>
    </xf>
    <xf numFmtId="0" fontId="12" fillId="35" borderId="13" xfId="43" applyNumberFormat="1" applyFont="1" applyFill="1" applyBorder="1" applyAlignment="1" applyProtection="1">
      <alignment horizontal="center" vertical="center" wrapText="1"/>
      <protection locked="0"/>
    </xf>
    <xf numFmtId="49" fontId="53" fillId="35" borderId="13" xfId="0" applyNumberFormat="1" applyFont="1" applyFill="1" applyBorder="1" applyAlignment="1">
      <alignment horizontal="center" vertical="center" wrapText="1"/>
    </xf>
    <xf numFmtId="165" fontId="10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10" fillId="36" borderId="11" xfId="53" applyNumberFormat="1" applyFont="1" applyFill="1" applyBorder="1" applyAlignment="1" applyProtection="1">
      <alignment horizontal="center" vertical="center" wrapText="1"/>
      <protection locked="0"/>
    </xf>
    <xf numFmtId="165" fontId="10" fillId="34" borderId="11" xfId="53" applyNumberFormat="1" applyFont="1" applyFill="1" applyBorder="1" applyAlignment="1" applyProtection="1">
      <alignment horizontal="left" vertical="center" wrapText="1" indent="1"/>
      <protection locked="0"/>
    </xf>
    <xf numFmtId="2" fontId="10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10" fillId="37" borderId="11" xfId="53" applyNumberFormat="1" applyFont="1" applyFill="1" applyBorder="1" applyAlignment="1" applyProtection="1">
      <alignment horizontal="center" vertical="center" wrapText="1"/>
      <protection locked="0"/>
    </xf>
    <xf numFmtId="0" fontId="16" fillId="35" borderId="11" xfId="53" applyNumberFormat="1" applyFont="1" applyFill="1" applyBorder="1" applyAlignment="1" applyProtection="1">
      <alignment horizontal="center" vertical="center" wrapText="1"/>
      <protection locked="0"/>
    </xf>
    <xf numFmtId="2" fontId="53" fillId="0" borderId="11" xfId="0" applyNumberFormat="1" applyFont="1" applyBorder="1" applyAlignment="1">
      <alignment horizontal="left" vertical="center" wrapText="1"/>
    </xf>
    <xf numFmtId="0" fontId="10" fillId="38" borderId="11" xfId="53" applyNumberFormat="1" applyFont="1" applyFill="1" applyBorder="1" applyAlignment="1" applyProtection="1">
      <alignment horizontal="center" vertical="center" wrapText="1"/>
      <protection locked="0"/>
    </xf>
    <xf numFmtId="165" fontId="10" fillId="38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39" borderId="11" xfId="53" applyFont="1" applyFill="1" applyBorder="1" applyAlignment="1">
      <alignment horizontal="center"/>
      <protection/>
    </xf>
    <xf numFmtId="164" fontId="8" fillId="39" borderId="11" xfId="53" applyNumberFormat="1" applyFont="1" applyFill="1" applyBorder="1" applyAlignment="1">
      <alignment horizontal="center"/>
      <protection/>
    </xf>
    <xf numFmtId="0" fontId="10" fillId="40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41" borderId="11" xfId="53" applyFont="1" applyFill="1" applyBorder="1" applyAlignment="1">
      <alignment horizontal="center"/>
      <protection/>
    </xf>
    <xf numFmtId="164" fontId="8" fillId="41" borderId="11" xfId="53" applyNumberFormat="1" applyFont="1" applyFill="1" applyBorder="1" applyAlignment="1">
      <alignment horizontal="center"/>
      <protection/>
    </xf>
    <xf numFmtId="165" fontId="10" fillId="40" borderId="11" xfId="53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53" applyFont="1" applyFill="1" applyBorder="1" applyAlignment="1">
      <alignment horizontal="center"/>
      <protection/>
    </xf>
    <xf numFmtId="0" fontId="16" fillId="35" borderId="11" xfId="53" applyNumberFormat="1" applyFont="1" applyFill="1" applyBorder="1" applyAlignment="1" applyProtection="1">
      <alignment horizontal="left" vertical="center" wrapText="1"/>
      <protection locked="0"/>
    </xf>
    <xf numFmtId="0" fontId="10" fillId="42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43" borderId="11" xfId="53" applyFont="1" applyFill="1" applyBorder="1" applyAlignment="1">
      <alignment horizontal="center"/>
      <protection/>
    </xf>
    <xf numFmtId="0" fontId="10" fillId="44" borderId="11" xfId="53" applyNumberFormat="1" applyFont="1" applyFill="1" applyBorder="1" applyAlignment="1" applyProtection="1">
      <alignment horizontal="center" vertical="center" wrapText="1"/>
      <protection locked="0"/>
    </xf>
    <xf numFmtId="165" fontId="10" fillId="44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45" borderId="11" xfId="53" applyFont="1" applyFill="1" applyBorder="1" applyAlignment="1">
      <alignment horizontal="center"/>
      <protection/>
    </xf>
    <xf numFmtId="0" fontId="9" fillId="4" borderId="12" xfId="53" applyFont="1" applyFill="1" applyBorder="1" applyAlignment="1">
      <alignment horizontal="center"/>
      <protection/>
    </xf>
    <xf numFmtId="0" fontId="10" fillId="46" borderId="11" xfId="53" applyNumberFormat="1" applyFont="1" applyFill="1" applyBorder="1" applyAlignment="1" applyProtection="1">
      <alignment horizontal="center" vertical="center" wrapText="1"/>
      <protection locked="0"/>
    </xf>
    <xf numFmtId="4" fontId="8" fillId="47" borderId="11" xfId="53" applyNumberFormat="1" applyFont="1" applyFill="1" applyBorder="1" applyAlignment="1">
      <alignment horizontal="center"/>
      <protection/>
    </xf>
    <xf numFmtId="0" fontId="8" fillId="47" borderId="11" xfId="53" applyFont="1" applyFill="1" applyBorder="1" applyAlignment="1">
      <alignment horizontal="center"/>
      <protection/>
    </xf>
    <xf numFmtId="165" fontId="10" fillId="37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19" borderId="12" xfId="53" applyFont="1" applyFill="1" applyBorder="1" applyAlignment="1">
      <alignment horizontal="center"/>
      <protection/>
    </xf>
    <xf numFmtId="4" fontId="8" fillId="19" borderId="11" xfId="53" applyNumberFormat="1" applyFont="1" applyFill="1" applyBorder="1" applyAlignment="1">
      <alignment horizontal="center"/>
      <protection/>
    </xf>
    <xf numFmtId="0" fontId="9" fillId="19" borderId="12" xfId="53" applyFont="1" applyFill="1" applyBorder="1" applyAlignment="1">
      <alignment horizontal="center"/>
      <protection/>
    </xf>
    <xf numFmtId="164" fontId="8" fillId="19" borderId="11" xfId="53" applyNumberFormat="1" applyFont="1" applyFill="1" applyBorder="1" applyAlignment="1">
      <alignment horizontal="center"/>
      <protection/>
    </xf>
    <xf numFmtId="0" fontId="8" fillId="19" borderId="11" xfId="53" applyFont="1" applyFill="1" applyBorder="1" applyAlignment="1">
      <alignment horizontal="center"/>
      <protection/>
    </xf>
    <xf numFmtId="0" fontId="10" fillId="36" borderId="12" xfId="53" applyNumberFormat="1" applyFont="1" applyFill="1" applyBorder="1" applyAlignment="1" applyProtection="1">
      <alignment horizontal="center" vertical="center" wrapText="1"/>
      <protection locked="0"/>
    </xf>
    <xf numFmtId="0" fontId="10" fillId="36" borderId="11" xfId="53" applyNumberFormat="1" applyFont="1" applyFill="1" applyBorder="1" applyAlignment="1" applyProtection="1">
      <alignment vertical="center" wrapText="1"/>
      <protection locked="0"/>
    </xf>
    <xf numFmtId="0" fontId="8" fillId="4" borderId="12" xfId="53" applyFont="1" applyFill="1" applyBorder="1" applyAlignment="1">
      <alignment horizontal="center"/>
      <protection/>
    </xf>
    <xf numFmtId="4" fontId="8" fillId="4" borderId="11" xfId="53" applyNumberFormat="1" applyFont="1" applyFill="1" applyBorder="1" applyAlignment="1">
      <alignment horizontal="center"/>
      <protection/>
    </xf>
    <xf numFmtId="164" fontId="8" fillId="4" borderId="12" xfId="53" applyNumberFormat="1" applyFont="1" applyFill="1" applyBorder="1" applyAlignment="1">
      <alignment horizontal="center"/>
      <protection/>
    </xf>
    <xf numFmtId="0" fontId="10" fillId="48" borderId="11" xfId="53" applyNumberFormat="1" applyFont="1" applyFill="1" applyBorder="1" applyAlignment="1" applyProtection="1">
      <alignment horizontal="center" vertical="center" wrapText="1"/>
      <protection locked="0"/>
    </xf>
    <xf numFmtId="165" fontId="10" fillId="48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49" borderId="12" xfId="53" applyFont="1" applyFill="1" applyBorder="1" applyAlignment="1">
      <alignment horizontal="center"/>
      <protection/>
    </xf>
    <xf numFmtId="0" fontId="9" fillId="49" borderId="12" xfId="53" applyFont="1" applyFill="1" applyBorder="1" applyAlignment="1">
      <alignment horizontal="center"/>
      <protection/>
    </xf>
    <xf numFmtId="0" fontId="53" fillId="0" borderId="11" xfId="0" applyFont="1" applyBorder="1" applyAlignment="1">
      <alignment vertical="center" wrapText="1"/>
    </xf>
    <xf numFmtId="0" fontId="10" fillId="50" borderId="11" xfId="53" applyNumberFormat="1" applyFont="1" applyFill="1" applyBorder="1" applyAlignment="1" applyProtection="1">
      <alignment horizontal="center" vertical="center" wrapText="1"/>
      <protection locked="0"/>
    </xf>
    <xf numFmtId="165" fontId="10" fillId="50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51" borderId="12" xfId="53" applyFont="1" applyFill="1" applyBorder="1" applyAlignment="1">
      <alignment horizontal="center"/>
      <protection/>
    </xf>
    <xf numFmtId="0" fontId="9" fillId="51" borderId="12" xfId="53" applyFont="1" applyFill="1" applyBorder="1" applyAlignment="1">
      <alignment horizontal="center"/>
      <protection/>
    </xf>
    <xf numFmtId="0" fontId="9" fillId="52" borderId="12" xfId="53" applyFont="1" applyFill="1" applyBorder="1" applyAlignment="1">
      <alignment horizontal="center"/>
      <protection/>
    </xf>
    <xf numFmtId="1" fontId="8" fillId="52" borderId="12" xfId="53" applyNumberFormat="1" applyFont="1" applyFill="1" applyBorder="1" applyAlignment="1">
      <alignment horizontal="center"/>
      <protection/>
    </xf>
    <xf numFmtId="0" fontId="8" fillId="52" borderId="12" xfId="53" applyFont="1" applyFill="1" applyBorder="1" applyAlignment="1">
      <alignment horizontal="center"/>
      <protection/>
    </xf>
    <xf numFmtId="2" fontId="9" fillId="52" borderId="12" xfId="53" applyNumberFormat="1" applyFont="1" applyFill="1" applyBorder="1" applyAlignment="1">
      <alignment horizontal="center"/>
      <protection/>
    </xf>
    <xf numFmtId="0" fontId="10" fillId="53" borderId="11" xfId="53" applyNumberFormat="1" applyFont="1" applyFill="1" applyBorder="1" applyAlignment="1" applyProtection="1">
      <alignment horizontal="center" vertical="center" wrapText="1"/>
      <protection locked="0"/>
    </xf>
    <xf numFmtId="165" fontId="10" fillId="53" borderId="11" xfId="53" applyNumberFormat="1" applyFont="1" applyFill="1" applyBorder="1" applyAlignment="1" applyProtection="1">
      <alignment horizontal="center" vertical="center" wrapText="1"/>
      <protection locked="0"/>
    </xf>
    <xf numFmtId="2" fontId="10" fillId="38" borderId="11" xfId="53" applyNumberFormat="1" applyFont="1" applyFill="1" applyBorder="1" applyAlignment="1" applyProtection="1">
      <alignment horizontal="center" vertical="center" wrapText="1"/>
      <protection locked="0"/>
    </xf>
    <xf numFmtId="2" fontId="10" fillId="40" borderId="11" xfId="53" applyNumberFormat="1" applyFont="1" applyFill="1" applyBorder="1" applyAlignment="1" applyProtection="1">
      <alignment horizontal="center" vertical="center" wrapText="1"/>
      <protection locked="0"/>
    </xf>
    <xf numFmtId="2" fontId="10" fillId="44" borderId="11" xfId="53" applyNumberFormat="1" applyFont="1" applyFill="1" applyBorder="1" applyAlignment="1" applyProtection="1">
      <alignment horizontal="center" vertical="center" wrapText="1"/>
      <protection locked="0"/>
    </xf>
    <xf numFmtId="165" fontId="10" fillId="42" borderId="11" xfId="53" applyNumberFormat="1" applyFont="1" applyFill="1" applyBorder="1" applyAlignment="1" applyProtection="1">
      <alignment horizontal="center" vertical="center" wrapText="1"/>
      <protection locked="0"/>
    </xf>
    <xf numFmtId="2" fontId="10" fillId="42" borderId="11" xfId="53" applyNumberFormat="1" applyFont="1" applyFill="1" applyBorder="1" applyAlignment="1" applyProtection="1">
      <alignment horizontal="center" vertical="center" wrapText="1"/>
      <protection locked="0"/>
    </xf>
    <xf numFmtId="2" fontId="10" fillId="46" borderId="11" xfId="53" applyNumberFormat="1" applyFont="1" applyFill="1" applyBorder="1" applyAlignment="1" applyProtection="1">
      <alignment horizontal="center" vertical="center" wrapText="1"/>
      <protection locked="0"/>
    </xf>
    <xf numFmtId="2" fontId="10" fillId="37" borderId="11" xfId="53" applyNumberFormat="1" applyFont="1" applyFill="1" applyBorder="1" applyAlignment="1" applyProtection="1">
      <alignment horizontal="center" vertical="center" wrapText="1"/>
      <protection locked="0"/>
    </xf>
    <xf numFmtId="2" fontId="10" fillId="48" borderId="11" xfId="53" applyNumberFormat="1" applyFont="1" applyFill="1" applyBorder="1" applyAlignment="1" applyProtection="1">
      <alignment horizontal="center" vertical="center" wrapText="1"/>
      <protection locked="0"/>
    </xf>
    <xf numFmtId="2" fontId="10" fillId="50" borderId="11" xfId="53" applyNumberFormat="1" applyFont="1" applyFill="1" applyBorder="1" applyAlignment="1" applyProtection="1">
      <alignment horizontal="center" vertical="center" wrapText="1"/>
      <protection locked="0"/>
    </xf>
    <xf numFmtId="2" fontId="10" fillId="53" borderId="11" xfId="53" applyNumberFormat="1" applyFont="1" applyFill="1" applyBorder="1" applyAlignment="1" applyProtection="1">
      <alignment horizontal="center" vertical="center" wrapText="1"/>
      <protection locked="0"/>
    </xf>
    <xf numFmtId="165" fontId="13" fillId="34" borderId="11" xfId="53" applyNumberFormat="1" applyFont="1" applyFill="1" applyBorder="1" applyAlignment="1" applyProtection="1">
      <alignment horizontal="left" vertical="center" wrapText="1" indent="3"/>
      <protection locked="0"/>
    </xf>
    <xf numFmtId="164" fontId="11" fillId="0" borderId="11" xfId="53" applyNumberFormat="1" applyFont="1" applyFill="1" applyBorder="1" applyAlignment="1">
      <alignment horizontal="center"/>
      <protection/>
    </xf>
    <xf numFmtId="0" fontId="10" fillId="34" borderId="11" xfId="53" applyNumberFormat="1" applyFont="1" applyFill="1" applyBorder="1" applyAlignment="1" applyProtection="1">
      <alignment horizontal="center" vertical="center" wrapText="1"/>
      <protection locked="0"/>
    </xf>
    <xf numFmtId="4" fontId="8" fillId="47" borderId="12" xfId="53" applyNumberFormat="1" applyFont="1" applyFill="1" applyBorder="1" applyAlignment="1">
      <alignment horizontal="center"/>
      <protection/>
    </xf>
    <xf numFmtId="0" fontId="8" fillId="47" borderId="12" xfId="53" applyFont="1" applyFill="1" applyBorder="1" applyAlignment="1">
      <alignment horizontal="center"/>
      <protection/>
    </xf>
    <xf numFmtId="1" fontId="10" fillId="46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35" borderId="12" xfId="53" applyFont="1" applyFill="1" applyBorder="1" applyAlignment="1">
      <alignment horizontal="center"/>
      <protection/>
    </xf>
    <xf numFmtId="1" fontId="10" fillId="34" borderId="11" xfId="53" applyNumberFormat="1" applyFont="1" applyFill="1" applyBorder="1" applyAlignment="1" applyProtection="1">
      <alignment horizontal="center" vertical="center" wrapText="1"/>
      <protection locked="0"/>
    </xf>
    <xf numFmtId="49" fontId="53" fillId="35" borderId="11" xfId="0" applyNumberFormat="1" applyFont="1" applyFill="1" applyBorder="1" applyAlignment="1">
      <alignment horizontal="center" vertical="center" wrapText="1"/>
    </xf>
    <xf numFmtId="0" fontId="12" fillId="35" borderId="11" xfId="4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/>
    </xf>
    <xf numFmtId="165" fontId="8" fillId="41" borderId="11" xfId="53" applyNumberFormat="1" applyFont="1" applyFill="1" applyBorder="1" applyAlignment="1">
      <alignment horizontal="center"/>
      <protection/>
    </xf>
    <xf numFmtId="165" fontId="8" fillId="45" borderId="11" xfId="53" applyNumberFormat="1" applyFont="1" applyFill="1" applyBorder="1" applyAlignment="1">
      <alignment horizontal="center"/>
      <protection/>
    </xf>
    <xf numFmtId="165" fontId="8" fillId="43" borderId="11" xfId="53" applyNumberFormat="1" applyFont="1" applyFill="1" applyBorder="1" applyAlignment="1">
      <alignment horizontal="center"/>
      <protection/>
    </xf>
    <xf numFmtId="165" fontId="8" fillId="19" borderId="12" xfId="53" applyNumberFormat="1" applyFont="1" applyFill="1" applyBorder="1" applyAlignment="1">
      <alignment horizontal="center"/>
      <protection/>
    </xf>
    <xf numFmtId="165" fontId="8" fillId="49" borderId="12" xfId="53" applyNumberFormat="1" applyFont="1" applyFill="1" applyBorder="1" applyAlignment="1">
      <alignment horizontal="center"/>
      <protection/>
    </xf>
    <xf numFmtId="165" fontId="8" fillId="51" borderId="12" xfId="53" applyNumberFormat="1" applyFont="1" applyFill="1" applyBorder="1" applyAlignment="1">
      <alignment horizontal="center"/>
      <protection/>
    </xf>
    <xf numFmtId="165" fontId="8" fillId="52" borderId="12" xfId="53" applyNumberFormat="1" applyFont="1" applyFill="1" applyBorder="1" applyAlignment="1">
      <alignment horizontal="center"/>
      <protection/>
    </xf>
    <xf numFmtId="0" fontId="8" fillId="4" borderId="11" xfId="53" applyFont="1" applyFill="1" applyBorder="1" applyAlignment="1">
      <alignment horizontal="center"/>
      <protection/>
    </xf>
    <xf numFmtId="164" fontId="8" fillId="4" borderId="11" xfId="53" applyNumberFormat="1" applyFont="1" applyFill="1" applyBorder="1" applyAlignment="1">
      <alignment horizontal="center"/>
      <protection/>
    </xf>
    <xf numFmtId="165" fontId="8" fillId="38" borderId="11" xfId="53" applyNumberFormat="1" applyFont="1" applyFill="1" applyBorder="1" applyAlignment="1" applyProtection="1">
      <alignment horizontal="center" vertical="center" wrapText="1"/>
      <protection locked="0"/>
    </xf>
    <xf numFmtId="0" fontId="8" fillId="4" borderId="11" xfId="53" applyFont="1" applyFill="1" applyBorder="1" applyAlignment="1">
      <alignment horizontal="center" wrapText="1"/>
      <protection/>
    </xf>
    <xf numFmtId="4" fontId="8" fillId="4" borderId="12" xfId="53" applyNumberFormat="1" applyFont="1" applyFill="1" applyBorder="1" applyAlignment="1">
      <alignment horizontal="center"/>
      <protection/>
    </xf>
    <xf numFmtId="2" fontId="10" fillId="36" borderId="11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53" applyNumberFormat="1" applyFont="1" applyFill="1" applyBorder="1" applyAlignment="1" applyProtection="1">
      <alignment vertical="center"/>
      <protection locked="0"/>
    </xf>
    <xf numFmtId="0" fontId="0" fillId="39" borderId="11" xfId="0" applyFill="1" applyBorder="1" applyAlignment="1">
      <alignment/>
    </xf>
    <xf numFmtId="164" fontId="54" fillId="35" borderId="11" xfId="0" applyNumberFormat="1" applyFont="1" applyFill="1" applyBorder="1" applyAlignment="1">
      <alignment horizontal="center" vertical="center" wrapText="1"/>
    </xf>
    <xf numFmtId="164" fontId="55" fillId="54" borderId="11" xfId="0" applyNumberFormat="1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2" fontId="54" fillId="35" borderId="11" xfId="0" applyNumberFormat="1" applyFont="1" applyFill="1" applyBorder="1" applyAlignment="1">
      <alignment horizontal="left" vertical="center" wrapText="1"/>
    </xf>
    <xf numFmtId="0" fontId="54" fillId="35" borderId="11" xfId="0" applyFont="1" applyFill="1" applyBorder="1" applyAlignment="1">
      <alignment vertical="center" wrapText="1"/>
    </xf>
    <xf numFmtId="0" fontId="19" fillId="34" borderId="11" xfId="53" applyNumberFormat="1" applyFont="1" applyFill="1" applyBorder="1" applyAlignment="1" applyProtection="1">
      <alignment horizontal="center" vertical="center" wrapText="1"/>
      <protection locked="0"/>
    </xf>
    <xf numFmtId="165" fontId="19" fillId="34" borderId="11" xfId="53" applyNumberFormat="1" applyFont="1" applyFill="1" applyBorder="1" applyAlignment="1" applyProtection="1">
      <alignment horizontal="center" vertical="center" wrapText="1"/>
      <protection locked="0"/>
    </xf>
    <xf numFmtId="164" fontId="55" fillId="55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" fontId="55" fillId="35" borderId="11" xfId="0" applyNumberFormat="1" applyFont="1" applyFill="1" applyBorder="1" applyAlignment="1">
      <alignment horizontal="center" vertical="center" wrapText="1"/>
    </xf>
    <xf numFmtId="1" fontId="56" fillId="35" borderId="11" xfId="0" applyNumberFormat="1" applyFont="1" applyFill="1" applyBorder="1" applyAlignment="1">
      <alignment horizontal="center" vertical="center" wrapText="1"/>
    </xf>
    <xf numFmtId="164" fontId="56" fillId="54" borderId="11" xfId="0" applyNumberFormat="1" applyFont="1" applyFill="1" applyBorder="1" applyAlignment="1">
      <alignment horizontal="center" vertical="center" wrapText="1"/>
    </xf>
    <xf numFmtId="164" fontId="55" fillId="56" borderId="11" xfId="0" applyNumberFormat="1" applyFont="1" applyFill="1" applyBorder="1" applyAlignment="1">
      <alignment horizontal="center" vertical="center" wrapText="1"/>
    </xf>
    <xf numFmtId="0" fontId="55" fillId="41" borderId="11" xfId="0" applyFont="1" applyFill="1" applyBorder="1" applyAlignment="1">
      <alignment horizontal="center" vertical="center" wrapText="1"/>
    </xf>
    <xf numFmtId="164" fontId="55" fillId="41" borderId="11" xfId="0" applyNumberFormat="1" applyFont="1" applyFill="1" applyBorder="1" applyAlignment="1">
      <alignment horizontal="center" vertical="center" wrapText="1"/>
    </xf>
    <xf numFmtId="164" fontId="55" fillId="41" borderId="11" xfId="0" applyNumberFormat="1" applyFont="1" applyFill="1" applyBorder="1" applyAlignment="1">
      <alignment horizontal="center" vertical="center"/>
    </xf>
    <xf numFmtId="0" fontId="10" fillId="0" borderId="15" xfId="53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0" fillId="34" borderId="12" xfId="53" applyNumberFormat="1" applyFont="1" applyFill="1" applyBorder="1" applyAlignment="1" applyProtection="1">
      <alignment horizontal="center" vertical="center" wrapText="1"/>
      <protection locked="0"/>
    </xf>
    <xf numFmtId="0" fontId="10" fillId="34" borderId="16" xfId="53" applyNumberFormat="1" applyFont="1" applyFill="1" applyBorder="1" applyAlignment="1" applyProtection="1">
      <alignment horizontal="center" vertical="center" wrapText="1"/>
      <protection locked="0"/>
    </xf>
    <xf numFmtId="0" fontId="10" fillId="34" borderId="17" xfId="53" applyNumberFormat="1" applyFont="1" applyFill="1" applyBorder="1" applyAlignment="1" applyProtection="1">
      <alignment horizontal="center" vertical="center" wrapText="1"/>
      <protection locked="0"/>
    </xf>
    <xf numFmtId="0" fontId="16" fillId="44" borderId="18" xfId="53" applyNumberFormat="1" applyFont="1" applyFill="1" applyBorder="1" applyAlignment="1" applyProtection="1">
      <alignment horizontal="center" vertical="center" wrapText="1"/>
      <protection locked="0"/>
    </xf>
    <xf numFmtId="0" fontId="16" fillId="44" borderId="19" xfId="53" applyNumberFormat="1" applyFont="1" applyFill="1" applyBorder="1" applyAlignment="1" applyProtection="1">
      <alignment horizontal="center" vertical="center" wrapText="1"/>
      <protection locked="0"/>
    </xf>
    <xf numFmtId="0" fontId="16" fillId="44" borderId="13" xfId="53" applyNumberFormat="1" applyFont="1" applyFill="1" applyBorder="1" applyAlignment="1" applyProtection="1">
      <alignment horizontal="center" vertical="center" wrapText="1"/>
      <protection locked="0"/>
    </xf>
    <xf numFmtId="0" fontId="16" fillId="44" borderId="20" xfId="53" applyNumberFormat="1" applyFont="1" applyFill="1" applyBorder="1" applyAlignment="1" applyProtection="1">
      <alignment horizontal="center" vertical="center" wrapText="1"/>
      <protection locked="0"/>
    </xf>
    <xf numFmtId="0" fontId="10" fillId="34" borderId="21" xfId="53" applyNumberFormat="1" applyFont="1" applyFill="1" applyBorder="1" applyAlignment="1" applyProtection="1">
      <alignment horizontal="center" vertical="center" wrapText="1"/>
      <protection locked="0"/>
    </xf>
    <xf numFmtId="0" fontId="10" fillId="34" borderId="15" xfId="53" applyNumberFormat="1" applyFont="1" applyFill="1" applyBorder="1" applyAlignment="1" applyProtection="1">
      <alignment horizontal="center" vertical="center" wrapText="1"/>
      <protection locked="0"/>
    </xf>
    <xf numFmtId="0" fontId="10" fillId="34" borderId="18" xfId="53" applyNumberFormat="1" applyFont="1" applyFill="1" applyBorder="1" applyAlignment="1" applyProtection="1">
      <alignment horizontal="center" vertical="center" wrapText="1"/>
      <protection locked="0"/>
    </xf>
    <xf numFmtId="0" fontId="10" fillId="36" borderId="12" xfId="53" applyNumberFormat="1" applyFont="1" applyFill="1" applyBorder="1" applyAlignment="1" applyProtection="1">
      <alignment horizontal="center" vertical="center" wrapText="1"/>
      <protection locked="0"/>
    </xf>
    <xf numFmtId="0" fontId="10" fillId="36" borderId="16" xfId="53" applyNumberFormat="1" applyFont="1" applyFill="1" applyBorder="1" applyAlignment="1" applyProtection="1">
      <alignment horizontal="center" vertical="center" wrapText="1"/>
      <protection locked="0"/>
    </xf>
    <xf numFmtId="0" fontId="10" fillId="36" borderId="17" xfId="53" applyNumberFormat="1" applyFont="1" applyFill="1" applyBorder="1" applyAlignment="1" applyProtection="1">
      <alignment horizontal="center" vertical="center" wrapText="1"/>
      <protection locked="0"/>
    </xf>
    <xf numFmtId="0" fontId="10" fillId="36" borderId="11" xfId="53" applyNumberFormat="1" applyFont="1" applyFill="1" applyBorder="1" applyAlignment="1" applyProtection="1">
      <alignment horizontal="center" vertical="center" wrapText="1"/>
      <protection locked="0"/>
    </xf>
    <xf numFmtId="0" fontId="16" fillId="50" borderId="13" xfId="53" applyNumberFormat="1" applyFont="1" applyFill="1" applyBorder="1" applyAlignment="1" applyProtection="1">
      <alignment horizontal="center" vertical="center" wrapText="1"/>
      <protection locked="0"/>
    </xf>
    <xf numFmtId="0" fontId="16" fillId="50" borderId="20" xfId="53" applyNumberFormat="1" applyFont="1" applyFill="1" applyBorder="1" applyAlignment="1" applyProtection="1">
      <alignment horizontal="center" vertical="center" wrapText="1"/>
      <protection locked="0"/>
    </xf>
    <xf numFmtId="0" fontId="13" fillId="49" borderId="12" xfId="53" applyFont="1" applyFill="1" applyBorder="1" applyAlignment="1">
      <alignment horizontal="center" vertical="center" wrapText="1"/>
      <protection/>
    </xf>
    <xf numFmtId="0" fontId="13" fillId="49" borderId="16" xfId="53" applyFont="1" applyFill="1" applyBorder="1" applyAlignment="1">
      <alignment horizontal="center" vertical="center" wrapText="1"/>
      <protection/>
    </xf>
    <xf numFmtId="0" fontId="13" fillId="49" borderId="17" xfId="53" applyFont="1" applyFill="1" applyBorder="1" applyAlignment="1">
      <alignment horizontal="center" vertical="center" wrapText="1"/>
      <protection/>
    </xf>
    <xf numFmtId="0" fontId="16" fillId="37" borderId="13" xfId="53" applyNumberFormat="1" applyFont="1" applyFill="1" applyBorder="1" applyAlignment="1" applyProtection="1">
      <alignment horizontal="center" vertical="center" wrapText="1"/>
      <protection locked="0"/>
    </xf>
    <xf numFmtId="0" fontId="16" fillId="37" borderId="20" xfId="53" applyNumberFormat="1" applyFont="1" applyFill="1" applyBorder="1" applyAlignment="1" applyProtection="1">
      <alignment horizontal="center" vertical="center" wrapText="1"/>
      <protection locked="0"/>
    </xf>
    <xf numFmtId="0" fontId="13" fillId="46" borderId="12" xfId="53" applyNumberFormat="1" applyFont="1" applyFill="1" applyBorder="1" applyAlignment="1" applyProtection="1">
      <alignment horizontal="center" vertical="center" wrapText="1"/>
      <protection locked="0"/>
    </xf>
    <xf numFmtId="0" fontId="13" fillId="46" borderId="16" xfId="53" applyNumberFormat="1" applyFont="1" applyFill="1" applyBorder="1" applyAlignment="1" applyProtection="1">
      <alignment horizontal="center" vertical="center" wrapText="1"/>
      <protection locked="0"/>
    </xf>
    <xf numFmtId="0" fontId="13" fillId="46" borderId="17" xfId="53" applyNumberFormat="1" applyFont="1" applyFill="1" applyBorder="1" applyAlignment="1" applyProtection="1">
      <alignment horizontal="center" vertical="center" wrapText="1"/>
      <protection locked="0"/>
    </xf>
    <xf numFmtId="0" fontId="16" fillId="46" borderId="11" xfId="53" applyNumberFormat="1" applyFont="1" applyFill="1" applyBorder="1" applyAlignment="1" applyProtection="1">
      <alignment horizontal="center" vertical="center" wrapText="1"/>
      <protection locked="0"/>
    </xf>
    <xf numFmtId="0" fontId="16" fillId="46" borderId="13" xfId="53" applyNumberFormat="1" applyFont="1" applyFill="1" applyBorder="1" applyAlignment="1" applyProtection="1">
      <alignment horizontal="center" vertical="center" wrapText="1"/>
      <protection locked="0"/>
    </xf>
    <xf numFmtId="0" fontId="16" fillId="42" borderId="13" xfId="53" applyNumberFormat="1" applyFont="1" applyFill="1" applyBorder="1" applyAlignment="1" applyProtection="1">
      <alignment horizontal="center" vertical="center" wrapText="1"/>
      <protection locked="0"/>
    </xf>
    <xf numFmtId="0" fontId="16" fillId="42" borderId="20" xfId="53" applyNumberFormat="1" applyFont="1" applyFill="1" applyBorder="1" applyAlignment="1" applyProtection="1">
      <alignment horizontal="center" vertical="center" wrapText="1"/>
      <protection locked="0"/>
    </xf>
    <xf numFmtId="0" fontId="10" fillId="35" borderId="11" xfId="53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53" applyNumberFormat="1" applyFont="1" applyFill="1" applyBorder="1" applyAlignment="1" applyProtection="1">
      <alignment horizontal="center" vertical="center" wrapText="1"/>
      <protection locked="0"/>
    </xf>
    <xf numFmtId="0" fontId="13" fillId="42" borderId="12" xfId="53" applyNumberFormat="1" applyFont="1" applyFill="1" applyBorder="1" applyAlignment="1" applyProtection="1">
      <alignment horizontal="center" vertical="center" wrapText="1"/>
      <protection locked="0"/>
    </xf>
    <xf numFmtId="0" fontId="13" fillId="42" borderId="16" xfId="53" applyNumberFormat="1" applyFont="1" applyFill="1" applyBorder="1" applyAlignment="1" applyProtection="1">
      <alignment horizontal="center" vertical="center" wrapText="1"/>
      <protection locked="0"/>
    </xf>
    <xf numFmtId="0" fontId="13" fillId="42" borderId="17" xfId="53" applyNumberFormat="1" applyFont="1" applyFill="1" applyBorder="1" applyAlignment="1" applyProtection="1">
      <alignment horizontal="center" vertical="center" wrapText="1"/>
      <protection locked="0"/>
    </xf>
    <xf numFmtId="0" fontId="13" fillId="52" borderId="12" xfId="53" applyFont="1" applyFill="1" applyBorder="1" applyAlignment="1">
      <alignment horizontal="center" vertical="center" wrapText="1"/>
      <protection/>
    </xf>
    <xf numFmtId="0" fontId="13" fillId="52" borderId="16" xfId="53" applyFont="1" applyFill="1" applyBorder="1" applyAlignment="1">
      <alignment horizontal="center" vertical="center" wrapText="1"/>
      <protection/>
    </xf>
    <xf numFmtId="0" fontId="13" fillId="52" borderId="17" xfId="53" applyFont="1" applyFill="1" applyBorder="1" applyAlignment="1">
      <alignment horizontal="center" vertical="center" wrapText="1"/>
      <protection/>
    </xf>
    <xf numFmtId="0" fontId="17" fillId="38" borderId="11" xfId="53" applyNumberFormat="1" applyFont="1" applyFill="1" applyBorder="1" applyAlignment="1" applyProtection="1">
      <alignment horizontal="center" vertical="center" wrapText="1"/>
      <protection locked="0"/>
    </xf>
    <xf numFmtId="49" fontId="53" fillId="39" borderId="13" xfId="0" applyNumberFormat="1" applyFont="1" applyFill="1" applyBorder="1" applyAlignment="1">
      <alignment horizontal="center" vertical="center" wrapText="1"/>
    </xf>
    <xf numFmtId="49" fontId="53" fillId="39" borderId="22" xfId="0" applyNumberFormat="1" applyFont="1" applyFill="1" applyBorder="1" applyAlignment="1">
      <alignment horizontal="center" vertical="center" wrapText="1"/>
    </xf>
    <xf numFmtId="0" fontId="13" fillId="37" borderId="12" xfId="53" applyNumberFormat="1" applyFont="1" applyFill="1" applyBorder="1" applyAlignment="1" applyProtection="1">
      <alignment horizontal="center" vertical="center" wrapText="1"/>
      <protection locked="0"/>
    </xf>
    <xf numFmtId="0" fontId="13" fillId="37" borderId="16" xfId="53" applyNumberFormat="1" applyFont="1" applyFill="1" applyBorder="1" applyAlignment="1" applyProtection="1">
      <alignment horizontal="center" vertical="center" wrapText="1"/>
      <protection locked="0"/>
    </xf>
    <xf numFmtId="0" fontId="13" fillId="37" borderId="17" xfId="53" applyNumberFormat="1" applyFont="1" applyFill="1" applyBorder="1" applyAlignment="1" applyProtection="1">
      <alignment horizontal="center" vertical="center" wrapText="1"/>
      <protection locked="0"/>
    </xf>
    <xf numFmtId="0" fontId="13" fillId="38" borderId="11" xfId="53" applyNumberFormat="1" applyFont="1" applyFill="1" applyBorder="1" applyAlignment="1" applyProtection="1">
      <alignment horizontal="center" vertical="center" wrapText="1"/>
      <protection locked="0"/>
    </xf>
    <xf numFmtId="0" fontId="13" fillId="51" borderId="12" xfId="53" applyFont="1" applyFill="1" applyBorder="1" applyAlignment="1">
      <alignment horizontal="center" vertical="center" wrapText="1"/>
      <protection/>
    </xf>
    <xf numFmtId="0" fontId="13" fillId="51" borderId="16" xfId="53" applyFont="1" applyFill="1" applyBorder="1" applyAlignment="1">
      <alignment horizontal="center" vertical="center" wrapText="1"/>
      <protection/>
    </xf>
    <xf numFmtId="0" fontId="13" fillId="51" borderId="17" xfId="53" applyFont="1" applyFill="1" applyBorder="1" applyAlignment="1">
      <alignment horizontal="center" vertical="center" wrapText="1"/>
      <protection/>
    </xf>
    <xf numFmtId="0" fontId="57" fillId="0" borderId="11" xfId="0" applyFont="1" applyBorder="1" applyAlignment="1">
      <alignment horizontal="left" wrapText="1"/>
    </xf>
    <xf numFmtId="0" fontId="10" fillId="35" borderId="21" xfId="53" applyNumberFormat="1" applyFont="1" applyFill="1" applyBorder="1" applyAlignment="1" applyProtection="1">
      <alignment horizontal="center" vertical="center" wrapText="1"/>
      <protection locked="0"/>
    </xf>
    <xf numFmtId="0" fontId="10" fillId="35" borderId="23" xfId="53" applyNumberFormat="1" applyFont="1" applyFill="1" applyBorder="1" applyAlignment="1" applyProtection="1">
      <alignment horizontal="center" vertical="center" wrapText="1"/>
      <protection locked="0"/>
    </xf>
    <xf numFmtId="0" fontId="13" fillId="40" borderId="11" xfId="53" applyNumberFormat="1" applyFont="1" applyFill="1" applyBorder="1" applyAlignment="1" applyProtection="1">
      <alignment horizontal="center" vertical="center" wrapText="1"/>
      <protection locked="0"/>
    </xf>
    <xf numFmtId="0" fontId="13" fillId="44" borderId="12" xfId="53" applyNumberFormat="1" applyFont="1" applyFill="1" applyBorder="1" applyAlignment="1" applyProtection="1">
      <alignment horizontal="center" vertical="center" wrapText="1"/>
      <protection locked="0"/>
    </xf>
    <xf numFmtId="0" fontId="13" fillId="44" borderId="16" xfId="53" applyNumberFormat="1" applyFont="1" applyFill="1" applyBorder="1" applyAlignment="1" applyProtection="1">
      <alignment horizontal="center" vertical="center" wrapText="1"/>
      <protection locked="0"/>
    </xf>
    <xf numFmtId="0" fontId="13" fillId="44" borderId="17" xfId="53" applyNumberFormat="1" applyFont="1" applyFill="1" applyBorder="1" applyAlignment="1" applyProtection="1">
      <alignment horizontal="center" vertical="center" wrapText="1"/>
      <protection locked="0"/>
    </xf>
    <xf numFmtId="49" fontId="53" fillId="41" borderId="13" xfId="0" applyNumberFormat="1" applyFont="1" applyFill="1" applyBorder="1" applyAlignment="1">
      <alignment horizontal="center" vertical="center" wrapText="1"/>
    </xf>
    <xf numFmtId="49" fontId="53" fillId="41" borderId="22" xfId="0" applyNumberFormat="1" applyFont="1" applyFill="1" applyBorder="1" applyAlignment="1">
      <alignment horizontal="center" vertical="center" wrapText="1"/>
    </xf>
    <xf numFmtId="0" fontId="15" fillId="54" borderId="24" xfId="53" applyNumberFormat="1" applyFont="1" applyFill="1" applyBorder="1" applyAlignment="1" applyProtection="1">
      <alignment horizontal="left" vertical="center" wrapText="1"/>
      <protection locked="0"/>
    </xf>
    <xf numFmtId="0" fontId="15" fillId="54" borderId="14" xfId="53" applyNumberFormat="1" applyFont="1" applyFill="1" applyBorder="1" applyAlignment="1" applyProtection="1">
      <alignment horizontal="left" vertical="center" wrapText="1"/>
      <protection locked="0"/>
    </xf>
    <xf numFmtId="0" fontId="15" fillId="54" borderId="25" xfId="53" applyNumberFormat="1" applyFont="1" applyFill="1" applyBorder="1" applyAlignment="1" applyProtection="1">
      <alignment horizontal="left" vertical="center" wrapText="1"/>
      <protection locked="0"/>
    </xf>
    <xf numFmtId="0" fontId="10" fillId="34" borderId="26" xfId="53" applyNumberFormat="1" applyFont="1" applyFill="1" applyBorder="1" applyAlignment="1" applyProtection="1">
      <alignment horizontal="center" vertical="center" wrapText="1"/>
      <protection locked="0"/>
    </xf>
    <xf numFmtId="0" fontId="10" fillId="34" borderId="27" xfId="53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53" applyNumberFormat="1" applyFont="1" applyFill="1" applyBorder="1" applyAlignment="1" applyProtection="1">
      <alignment horizontal="center" vertical="center" wrapText="1"/>
      <protection locked="0"/>
    </xf>
    <xf numFmtId="0" fontId="15" fillId="54" borderId="12" xfId="53" applyNumberFormat="1" applyFont="1" applyFill="1" applyBorder="1" applyAlignment="1" applyProtection="1">
      <alignment horizontal="left" vertical="center" wrapText="1"/>
      <protection locked="0"/>
    </xf>
    <xf numFmtId="0" fontId="15" fillId="54" borderId="16" xfId="53" applyNumberFormat="1" applyFont="1" applyFill="1" applyBorder="1" applyAlignment="1" applyProtection="1">
      <alignment horizontal="left" vertical="center" wrapText="1"/>
      <protection locked="0"/>
    </xf>
    <xf numFmtId="0" fontId="15" fillId="54" borderId="17" xfId="53" applyNumberFormat="1" applyFont="1" applyFill="1" applyBorder="1" applyAlignment="1" applyProtection="1">
      <alignment horizontal="left" vertical="center" wrapText="1"/>
      <protection locked="0"/>
    </xf>
    <xf numFmtId="16" fontId="10" fillId="34" borderId="12" xfId="53" applyNumberFormat="1" applyFont="1" applyFill="1" applyBorder="1" applyAlignment="1" applyProtection="1">
      <alignment horizontal="center" vertical="center" wrapText="1"/>
      <protection locked="0"/>
    </xf>
    <xf numFmtId="0" fontId="16" fillId="48" borderId="13" xfId="53" applyNumberFormat="1" applyFont="1" applyFill="1" applyBorder="1" applyAlignment="1" applyProtection="1">
      <alignment horizontal="center" vertical="center" wrapText="1"/>
      <protection locked="0"/>
    </xf>
    <xf numFmtId="0" fontId="16" fillId="48" borderId="20" xfId="53" applyNumberFormat="1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>
      <alignment horizontal="left" wrapText="1"/>
    </xf>
    <xf numFmtId="0" fontId="57" fillId="0" borderId="17" xfId="0" applyFont="1" applyBorder="1" applyAlignment="1">
      <alignment horizontal="left" wrapText="1"/>
    </xf>
    <xf numFmtId="0" fontId="16" fillId="53" borderId="13" xfId="53" applyNumberFormat="1" applyFont="1" applyFill="1" applyBorder="1" applyAlignment="1" applyProtection="1">
      <alignment horizontal="center" vertical="center" wrapText="1"/>
      <protection locked="0"/>
    </xf>
    <xf numFmtId="0" fontId="16" fillId="53" borderId="20" xfId="53" applyNumberFormat="1" applyFont="1" applyFill="1" applyBorder="1" applyAlignment="1" applyProtection="1">
      <alignment horizontal="center" vertical="center" wrapText="1"/>
      <protection locked="0"/>
    </xf>
    <xf numFmtId="2" fontId="56" fillId="0" borderId="11" xfId="0" applyNumberFormat="1" applyFont="1" applyBorder="1" applyAlignment="1">
      <alignment horizontal="center" vertical="center" wrapText="1"/>
    </xf>
    <xf numFmtId="2" fontId="58" fillId="39" borderId="12" xfId="0" applyNumberFormat="1" applyFont="1" applyFill="1" applyBorder="1" applyAlignment="1">
      <alignment horizontal="center" vertical="center"/>
    </xf>
    <xf numFmtId="2" fontId="58" fillId="39" borderId="16" xfId="0" applyNumberFormat="1" applyFont="1" applyFill="1" applyBorder="1" applyAlignment="1">
      <alignment horizontal="center" vertical="center"/>
    </xf>
    <xf numFmtId="0" fontId="55" fillId="41" borderId="11" xfId="0" applyFont="1" applyFill="1" applyBorder="1" applyAlignment="1">
      <alignment horizontal="left" vertical="center" wrapText="1"/>
    </xf>
    <xf numFmtId="0" fontId="55" fillId="41" borderId="12" xfId="0" applyFont="1" applyFill="1" applyBorder="1" applyAlignment="1">
      <alignment horizontal="left" vertical="center" wrapText="1"/>
    </xf>
    <xf numFmtId="0" fontId="55" fillId="41" borderId="16" xfId="0" applyFont="1" applyFill="1" applyBorder="1" applyAlignment="1">
      <alignment horizontal="left" vertical="center" wrapText="1"/>
    </xf>
    <xf numFmtId="2" fontId="58" fillId="35" borderId="0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/>
    </xf>
    <xf numFmtId="2" fontId="56" fillId="35" borderId="11" xfId="0" applyNumberFormat="1" applyFont="1" applyFill="1" applyBorder="1" applyAlignment="1">
      <alignment horizontal="center" vertical="center" wrapText="1"/>
    </xf>
    <xf numFmtId="4" fontId="56" fillId="35" borderId="11" xfId="0" applyNumberFormat="1" applyFont="1" applyFill="1" applyBorder="1" applyAlignment="1">
      <alignment horizontal="center" vertical="center" wrapText="1"/>
    </xf>
    <xf numFmtId="2" fontId="58" fillId="39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GT16"/>
  <sheetViews>
    <sheetView tabSelected="1" view="pageBreakPreview" zoomScale="110" zoomScaleNormal="80" zoomScaleSheetLayoutView="110" zoomScalePageLayoutView="0" workbookViewId="0" topLeftCell="A1">
      <pane xSplit="1" ySplit="4" topLeftCell="B5" activePane="bottomRight" state="frozen"/>
      <selection pane="topLeft" activeCell="G7" sqref="G7"/>
      <selection pane="topRight" activeCell="G7" sqref="G7"/>
      <selection pane="bottomLeft" activeCell="G7" sqref="G7"/>
      <selection pane="bottomRight" activeCell="A1" sqref="A1"/>
    </sheetView>
  </sheetViews>
  <sheetFormatPr defaultColWidth="9.140625" defaultRowHeight="15"/>
  <cols>
    <col min="1" max="1" width="5.7109375" style="12" customWidth="1"/>
    <col min="2" max="2" width="15.140625" style="11" customWidth="1"/>
    <col min="3" max="4" width="6.28125" style="11" customWidth="1"/>
    <col min="5" max="5" width="5.57421875" style="11" customWidth="1"/>
    <col min="6" max="6" width="6.00390625" style="11" customWidth="1"/>
    <col min="7" max="7" width="6.28125" style="11" customWidth="1"/>
    <col min="8" max="8" width="6.57421875" style="11" customWidth="1"/>
    <col min="9" max="9" width="5.421875" style="11" customWidth="1"/>
    <col min="10" max="10" width="6.00390625" style="11" customWidth="1"/>
    <col min="11" max="11" width="6.421875" style="11" customWidth="1"/>
    <col min="12" max="12" width="7.00390625" style="11" customWidth="1"/>
    <col min="13" max="13" width="5.7109375" style="11" customWidth="1"/>
    <col min="14" max="15" width="6.140625" style="11" customWidth="1"/>
    <col min="16" max="16" width="6.28125" style="11" customWidth="1"/>
    <col min="17" max="17" width="5.57421875" style="11" customWidth="1"/>
    <col min="18" max="18" width="6.8515625" style="11" customWidth="1"/>
    <col min="19" max="19" width="8.140625" style="11" customWidth="1"/>
    <col min="20" max="20" width="6.00390625" style="11" customWidth="1"/>
    <col min="21" max="21" width="6.140625" style="11" customWidth="1"/>
    <col min="22" max="22" width="6.00390625" style="11" customWidth="1"/>
    <col min="23" max="23" width="7.57421875" style="11" customWidth="1"/>
    <col min="24" max="24" width="6.57421875" style="11" customWidth="1"/>
    <col min="25" max="25" width="5.7109375" style="11" customWidth="1"/>
    <col min="26" max="26" width="6.28125" style="11" customWidth="1"/>
    <col min="27" max="27" width="7.7109375" style="11" customWidth="1"/>
    <col min="28" max="28" width="6.57421875" style="11" customWidth="1"/>
    <col min="29" max="29" width="5.8515625" style="11" customWidth="1"/>
    <col min="30" max="30" width="7.00390625" style="11" customWidth="1"/>
    <col min="31" max="31" width="6.140625" style="11" customWidth="1"/>
    <col min="32" max="32" width="8.140625" style="11" customWidth="1"/>
    <col min="33" max="33" width="8.28125" style="11" customWidth="1"/>
    <col min="34" max="35" width="8.00390625" style="11" customWidth="1"/>
    <col min="36" max="36" width="6.28125" style="11" customWidth="1"/>
    <col min="37" max="37" width="6.57421875" style="11" customWidth="1"/>
    <col min="38" max="38" width="5.8515625" style="11" customWidth="1"/>
    <col min="39" max="39" width="6.00390625" style="11" customWidth="1"/>
    <col min="40" max="40" width="6.421875" style="11" customWidth="1"/>
    <col min="41" max="41" width="6.140625" style="11" customWidth="1"/>
    <col min="42" max="43" width="6.00390625" style="11" customWidth="1"/>
    <col min="44" max="44" width="6.421875" style="11" customWidth="1"/>
    <col min="45" max="45" width="6.00390625" style="11" customWidth="1"/>
    <col min="46" max="46" width="5.8515625" style="11" customWidth="1"/>
    <col min="47" max="47" width="6.00390625" style="11" customWidth="1"/>
    <col min="48" max="48" width="6.421875" style="11" customWidth="1"/>
    <col min="49" max="49" width="6.00390625" style="11" customWidth="1"/>
    <col min="50" max="50" width="5.57421875" style="11" customWidth="1"/>
    <col min="51" max="51" width="5.8515625" style="11" customWidth="1"/>
    <col min="52" max="52" width="6.421875" style="11" customWidth="1"/>
    <col min="53" max="53" width="6.00390625" style="11" customWidth="1"/>
    <col min="54" max="54" width="5.8515625" style="11" customWidth="1"/>
    <col min="55" max="55" width="6.00390625" style="11" customWidth="1"/>
    <col min="56" max="56" width="6.28125" style="11" customWidth="1"/>
    <col min="57" max="57" width="8.140625" style="11" customWidth="1"/>
    <col min="58" max="58" width="8.7109375" style="11" customWidth="1"/>
    <col min="59" max="59" width="7.140625" style="11" customWidth="1"/>
    <col min="60" max="60" width="8.421875" style="11" customWidth="1"/>
    <col min="61" max="61" width="6.00390625" style="11" customWidth="1"/>
    <col min="62" max="62" width="6.28125" style="11" customWidth="1"/>
    <col min="63" max="64" width="6.140625" style="11" customWidth="1"/>
    <col min="65" max="65" width="6.421875" style="11" customWidth="1"/>
    <col min="66" max="66" width="6.140625" style="11" customWidth="1"/>
    <col min="67" max="68" width="7.00390625" style="11" customWidth="1"/>
    <col min="69" max="71" width="6.28125" style="11" customWidth="1"/>
    <col min="72" max="72" width="6.00390625" style="11" customWidth="1"/>
    <col min="73" max="73" width="6.140625" style="11" customWidth="1"/>
    <col min="74" max="74" width="6.00390625" style="11" customWidth="1"/>
    <col min="75" max="76" width="6.421875" style="11" customWidth="1"/>
    <col min="77" max="77" width="6.28125" style="11" customWidth="1"/>
    <col min="78" max="78" width="6.421875" style="11" customWidth="1"/>
    <col min="79" max="79" width="5.8515625" style="11" customWidth="1"/>
    <col min="80" max="80" width="6.421875" style="11" customWidth="1"/>
    <col min="81" max="81" width="6.28125" style="11" customWidth="1"/>
    <col min="82" max="82" width="6.421875" style="11" customWidth="1"/>
    <col min="83" max="83" width="6.140625" style="11" customWidth="1"/>
    <col min="84" max="84" width="6.57421875" style="11" customWidth="1"/>
    <col min="85" max="85" width="6.7109375" style="11" customWidth="1"/>
    <col min="86" max="88" width="8.140625" style="11" customWidth="1"/>
    <col min="89" max="89" width="8.00390625" style="11" customWidth="1"/>
    <col min="90" max="90" width="6.421875" style="11" customWidth="1"/>
    <col min="91" max="91" width="6.8515625" style="11" customWidth="1"/>
    <col min="92" max="92" width="6.00390625" style="11" customWidth="1"/>
    <col min="93" max="93" width="6.421875" style="11" customWidth="1"/>
    <col min="94" max="94" width="6.00390625" style="11" customWidth="1"/>
    <col min="95" max="95" width="6.28125" style="11" customWidth="1"/>
    <col min="96" max="97" width="6.00390625" style="11" customWidth="1"/>
    <col min="98" max="98" width="6.421875" style="11" customWidth="1"/>
    <col min="99" max="99" width="6.7109375" style="11" customWidth="1"/>
    <col min="100" max="101" width="5.8515625" style="11" customWidth="1"/>
    <col min="102" max="102" width="6.57421875" style="11" customWidth="1"/>
    <col min="103" max="103" width="6.7109375" style="11" customWidth="1"/>
    <col min="104" max="104" width="5.57421875" style="11" customWidth="1"/>
    <col min="105" max="105" width="5.421875" style="11" customWidth="1"/>
    <col min="106" max="106" width="6.7109375" style="11" customWidth="1"/>
    <col min="107" max="108" width="7.8515625" style="11" customWidth="1"/>
    <col min="109" max="109" width="7.00390625" style="11" customWidth="1"/>
    <col min="110" max="110" width="8.00390625" style="11" customWidth="1"/>
    <col min="111" max="111" width="6.28125" style="11" customWidth="1"/>
    <col min="112" max="112" width="6.57421875" style="11" customWidth="1"/>
    <col min="113" max="113" width="6.140625" style="11" customWidth="1"/>
    <col min="114" max="114" width="6.421875" style="11" customWidth="1"/>
    <col min="115" max="116" width="7.8515625" style="11" customWidth="1"/>
    <col min="117" max="117" width="6.8515625" style="11" customWidth="1"/>
    <col min="118" max="118" width="7.8515625" style="11" customWidth="1"/>
    <col min="119" max="119" width="6.421875" style="11" customWidth="1"/>
    <col min="120" max="120" width="6.28125" style="11" customWidth="1"/>
    <col min="121" max="121" width="5.28125" style="11" customWidth="1"/>
    <col min="122" max="122" width="7.140625" style="11" customWidth="1"/>
    <col min="123" max="123" width="6.421875" style="11" customWidth="1"/>
    <col min="124" max="124" width="6.00390625" style="11" customWidth="1"/>
    <col min="125" max="125" width="5.7109375" style="11" customWidth="1"/>
    <col min="126" max="126" width="7.421875" style="11" hidden="1" customWidth="1"/>
    <col min="127" max="127" width="6.57421875" style="11" customWidth="1"/>
    <col min="128" max="128" width="5.8515625" style="11" customWidth="1"/>
    <col min="129" max="129" width="8.28125" style="11" customWidth="1"/>
    <col min="130" max="130" width="8.00390625" style="11" customWidth="1"/>
    <col min="131" max="131" width="6.7109375" style="11" customWidth="1"/>
    <col min="132" max="132" width="8.00390625" style="11" customWidth="1"/>
    <col min="133" max="133" width="7.28125" style="11" customWidth="1"/>
    <col min="134" max="134" width="6.57421875" style="11" customWidth="1"/>
    <col min="135" max="135" width="5.421875" style="11" customWidth="1"/>
    <col min="136" max="136" width="6.28125" style="11" customWidth="1"/>
    <col min="137" max="137" width="7.8515625" style="11" customWidth="1"/>
    <col min="138" max="138" width="6.7109375" style="11" customWidth="1"/>
    <col min="139" max="139" width="5.8515625" style="11" customWidth="1"/>
    <col min="140" max="140" width="6.28125" style="11" customWidth="1"/>
    <col min="141" max="141" width="6.140625" style="11" customWidth="1"/>
    <col min="142" max="142" width="6.00390625" style="11" customWidth="1"/>
    <col min="143" max="143" width="5.8515625" style="11" customWidth="1"/>
    <col min="144" max="144" width="6.28125" style="11" customWidth="1"/>
    <col min="145" max="146" width="6.421875" style="11" customWidth="1"/>
    <col min="147" max="147" width="5.7109375" style="11" customWidth="1"/>
    <col min="148" max="150" width="6.28125" style="11" customWidth="1"/>
    <col min="151" max="151" width="5.57421875" style="11" customWidth="1"/>
    <col min="152" max="152" width="6.28125" style="11" customWidth="1"/>
    <col min="153" max="153" width="5.8515625" style="11" customWidth="1"/>
    <col min="154" max="154" width="7.8515625" style="11" customWidth="1"/>
    <col min="155" max="155" width="8.421875" style="11" customWidth="1"/>
    <col min="156" max="156" width="6.8515625" style="11" customWidth="1"/>
    <col min="157" max="157" width="8.8515625" style="11" customWidth="1"/>
    <col min="158" max="158" width="6.28125" style="11" customWidth="1"/>
    <col min="159" max="159" width="6.57421875" style="11" customWidth="1"/>
    <col min="160" max="160" width="5.00390625" style="11" customWidth="1"/>
    <col min="161" max="161" width="6.28125" style="11" customWidth="1"/>
    <col min="162" max="162" width="6.421875" style="11" customWidth="1"/>
    <col min="163" max="163" width="6.7109375" style="11" customWidth="1"/>
    <col min="164" max="164" width="5.7109375" style="11" customWidth="1"/>
    <col min="165" max="165" width="6.28125" style="11" customWidth="1"/>
    <col min="166" max="166" width="6.421875" style="11" customWidth="1"/>
    <col min="167" max="167" width="6.28125" style="11" customWidth="1"/>
    <col min="168" max="168" width="5.140625" style="11" customWidth="1"/>
    <col min="169" max="169" width="6.28125" style="11" customWidth="1"/>
    <col min="170" max="170" width="6.140625" style="11" customWidth="1"/>
    <col min="171" max="171" width="6.421875" style="11" customWidth="1"/>
    <col min="172" max="172" width="5.7109375" style="11" customWidth="1"/>
    <col min="173" max="174" width="6.28125" style="11" customWidth="1"/>
    <col min="175" max="175" width="7.7109375" style="11" customWidth="1"/>
    <col min="176" max="176" width="8.421875" style="11" customWidth="1"/>
    <col min="177" max="177" width="7.00390625" style="11" customWidth="1"/>
    <col min="178" max="178" width="8.8515625" style="11" customWidth="1"/>
    <col min="179" max="179" width="6.28125" style="11" customWidth="1"/>
    <col min="180" max="180" width="6.57421875" style="11" customWidth="1"/>
    <col min="181" max="182" width="6.28125" style="11" customWidth="1"/>
    <col min="183" max="183" width="6.57421875" style="11" customWidth="1"/>
    <col min="184" max="184" width="6.7109375" style="11" customWidth="1"/>
    <col min="185" max="185" width="5.8515625" style="11" customWidth="1"/>
    <col min="186" max="186" width="6.28125" style="11" customWidth="1"/>
    <col min="187" max="187" width="6.421875" style="11" customWidth="1"/>
    <col min="188" max="188" width="6.28125" style="11" customWidth="1"/>
    <col min="189" max="189" width="6.421875" style="11" customWidth="1"/>
    <col min="190" max="190" width="6.28125" style="11" customWidth="1"/>
    <col min="191" max="191" width="6.00390625" style="11" customWidth="1"/>
    <col min="192" max="192" width="6.421875" style="11" customWidth="1"/>
    <col min="193" max="193" width="5.7109375" style="11" customWidth="1"/>
    <col min="194" max="194" width="6.28125" style="11" customWidth="1"/>
    <col min="195" max="195" width="6.421875" style="11" customWidth="1"/>
    <col min="196" max="196" width="8.00390625" style="11" customWidth="1"/>
    <col min="197" max="197" width="8.421875" style="11" customWidth="1"/>
    <col min="198" max="198" width="6.7109375" style="11" customWidth="1"/>
    <col min="199" max="199" width="8.8515625" style="11" customWidth="1"/>
    <col min="200" max="200" width="10.7109375" style="11" customWidth="1"/>
    <col min="201" max="201" width="11.7109375" style="11" customWidth="1"/>
    <col min="202" max="202" width="14.421875" style="11" customWidth="1"/>
    <col min="203" max="16384" width="9.140625" style="2" customWidth="1"/>
  </cols>
  <sheetData>
    <row r="1" spans="1:22" ht="43.5" customHeight="1">
      <c r="A1" s="107" t="s">
        <v>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3"/>
      <c r="T1" s="13"/>
      <c r="U1" s="13"/>
      <c r="V1" s="14"/>
    </row>
    <row r="2" spans="1:202" ht="27" customHeight="1">
      <c r="A2" s="174" t="s">
        <v>73</v>
      </c>
      <c r="B2" s="174" t="s">
        <v>7</v>
      </c>
      <c r="C2" s="169" t="s">
        <v>22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 t="s">
        <v>23</v>
      </c>
      <c r="AF2" s="169"/>
      <c r="AG2" s="169"/>
      <c r="AH2" s="169"/>
      <c r="AI2" s="169"/>
      <c r="AJ2" s="176" t="s">
        <v>28</v>
      </c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7" t="s">
        <v>37</v>
      </c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9"/>
      <c r="CL2" s="157" t="s">
        <v>46</v>
      </c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9"/>
      <c r="DG2" s="148" t="s">
        <v>51</v>
      </c>
      <c r="DH2" s="149"/>
      <c r="DI2" s="149"/>
      <c r="DJ2" s="149"/>
      <c r="DK2" s="149"/>
      <c r="DL2" s="149"/>
      <c r="DM2" s="149"/>
      <c r="DN2" s="150"/>
      <c r="DO2" s="166" t="s">
        <v>78</v>
      </c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8"/>
      <c r="EC2" s="143" t="s">
        <v>60</v>
      </c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5"/>
      <c r="FB2" s="170" t="s">
        <v>68</v>
      </c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2"/>
      <c r="FW2" s="160" t="s">
        <v>55</v>
      </c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2"/>
      <c r="GR2" s="163" t="s">
        <v>74</v>
      </c>
      <c r="GS2" s="163" t="s">
        <v>76</v>
      </c>
      <c r="GT2" s="163" t="s">
        <v>75</v>
      </c>
    </row>
    <row r="3" spans="1:202" ht="166.5" customHeight="1">
      <c r="A3" s="175"/>
      <c r="B3" s="175"/>
      <c r="C3" s="185" t="s">
        <v>17</v>
      </c>
      <c r="D3" s="186"/>
      <c r="E3" s="186"/>
      <c r="F3" s="187"/>
      <c r="G3" s="185" t="s">
        <v>18</v>
      </c>
      <c r="H3" s="186"/>
      <c r="I3" s="186"/>
      <c r="J3" s="187"/>
      <c r="K3" s="185" t="s">
        <v>19</v>
      </c>
      <c r="L3" s="186"/>
      <c r="M3" s="186"/>
      <c r="N3" s="187"/>
      <c r="O3" s="185" t="s">
        <v>20</v>
      </c>
      <c r="P3" s="186"/>
      <c r="Q3" s="186"/>
      <c r="R3" s="187"/>
      <c r="S3" s="185" t="s">
        <v>21</v>
      </c>
      <c r="T3" s="186"/>
      <c r="U3" s="186"/>
      <c r="V3" s="187"/>
      <c r="W3" s="185" t="s">
        <v>35</v>
      </c>
      <c r="X3" s="186"/>
      <c r="Y3" s="186"/>
      <c r="Z3" s="187"/>
      <c r="AA3" s="156" t="s">
        <v>34</v>
      </c>
      <c r="AB3" s="156"/>
      <c r="AC3" s="156"/>
      <c r="AD3" s="156"/>
      <c r="AE3" s="164" t="s">
        <v>44</v>
      </c>
      <c r="AF3" s="164" t="s">
        <v>27</v>
      </c>
      <c r="AG3" s="164" t="s">
        <v>24</v>
      </c>
      <c r="AH3" s="164" t="s">
        <v>25</v>
      </c>
      <c r="AI3" s="164" t="s">
        <v>26</v>
      </c>
      <c r="AJ3" s="135" t="s">
        <v>29</v>
      </c>
      <c r="AK3" s="135"/>
      <c r="AL3" s="135"/>
      <c r="AM3" s="136"/>
      <c r="AN3" s="134" t="s">
        <v>30</v>
      </c>
      <c r="AO3" s="135"/>
      <c r="AP3" s="135"/>
      <c r="AQ3" s="136"/>
      <c r="AR3" s="134" t="s">
        <v>31</v>
      </c>
      <c r="AS3" s="135"/>
      <c r="AT3" s="135"/>
      <c r="AU3" s="136"/>
      <c r="AV3" s="134" t="s">
        <v>32</v>
      </c>
      <c r="AW3" s="135"/>
      <c r="AX3" s="135"/>
      <c r="AY3" s="136"/>
      <c r="AZ3" s="134" t="s">
        <v>33</v>
      </c>
      <c r="BA3" s="135"/>
      <c r="BB3" s="135"/>
      <c r="BC3" s="136"/>
      <c r="BD3" s="180" t="s">
        <v>44</v>
      </c>
      <c r="BE3" s="180" t="s">
        <v>27</v>
      </c>
      <c r="BF3" s="180" t="s">
        <v>24</v>
      </c>
      <c r="BG3" s="180" t="s">
        <v>83</v>
      </c>
      <c r="BH3" s="180" t="s">
        <v>26</v>
      </c>
      <c r="BI3" s="134" t="s">
        <v>38</v>
      </c>
      <c r="BJ3" s="135"/>
      <c r="BK3" s="135"/>
      <c r="BL3" s="136"/>
      <c r="BM3" s="134" t="s">
        <v>39</v>
      </c>
      <c r="BN3" s="135"/>
      <c r="BO3" s="135"/>
      <c r="BP3" s="136"/>
      <c r="BQ3" s="156" t="s">
        <v>40</v>
      </c>
      <c r="BR3" s="156"/>
      <c r="BS3" s="156"/>
      <c r="BT3" s="156"/>
      <c r="BU3" s="127" t="s">
        <v>41</v>
      </c>
      <c r="BV3" s="128"/>
      <c r="BW3" s="128"/>
      <c r="BX3" s="129"/>
      <c r="BY3" s="127" t="s">
        <v>42</v>
      </c>
      <c r="BZ3" s="128"/>
      <c r="CA3" s="128"/>
      <c r="CB3" s="129"/>
      <c r="CC3" s="134" t="s">
        <v>43</v>
      </c>
      <c r="CD3" s="135"/>
      <c r="CE3" s="135"/>
      <c r="CF3" s="136"/>
      <c r="CG3" s="132" t="s">
        <v>44</v>
      </c>
      <c r="CH3" s="132" t="s">
        <v>27</v>
      </c>
      <c r="CI3" s="130" t="s">
        <v>24</v>
      </c>
      <c r="CJ3" s="130" t="s">
        <v>25</v>
      </c>
      <c r="CK3" s="132" t="s">
        <v>26</v>
      </c>
      <c r="CL3" s="127" t="s">
        <v>47</v>
      </c>
      <c r="CM3" s="128"/>
      <c r="CN3" s="128"/>
      <c r="CO3" s="129"/>
      <c r="CP3" s="127" t="s">
        <v>48</v>
      </c>
      <c r="CQ3" s="128"/>
      <c r="CR3" s="128"/>
      <c r="CS3" s="129"/>
      <c r="CT3" s="127" t="s">
        <v>49</v>
      </c>
      <c r="CU3" s="128"/>
      <c r="CV3" s="128"/>
      <c r="CW3" s="129"/>
      <c r="CX3" s="134" t="s">
        <v>50</v>
      </c>
      <c r="CY3" s="135"/>
      <c r="CZ3" s="135"/>
      <c r="DA3" s="136"/>
      <c r="DB3" s="153" t="s">
        <v>44</v>
      </c>
      <c r="DC3" s="153" t="s">
        <v>27</v>
      </c>
      <c r="DD3" s="153" t="s">
        <v>10</v>
      </c>
      <c r="DE3" s="153" t="s">
        <v>84</v>
      </c>
      <c r="DF3" s="153" t="s">
        <v>26</v>
      </c>
      <c r="DG3" s="155" t="s">
        <v>52</v>
      </c>
      <c r="DH3" s="155"/>
      <c r="DI3" s="155"/>
      <c r="DJ3" s="151" t="s">
        <v>85</v>
      </c>
      <c r="DK3" s="151" t="s">
        <v>27</v>
      </c>
      <c r="DL3" s="151" t="s">
        <v>10</v>
      </c>
      <c r="DM3" s="151" t="s">
        <v>83</v>
      </c>
      <c r="DN3" s="151" t="s">
        <v>26</v>
      </c>
      <c r="DO3" s="127" t="s">
        <v>53</v>
      </c>
      <c r="DP3" s="128"/>
      <c r="DQ3" s="128"/>
      <c r="DR3" s="129"/>
      <c r="DS3" s="127" t="s">
        <v>54</v>
      </c>
      <c r="DT3" s="128"/>
      <c r="DU3" s="128"/>
      <c r="DV3" s="128"/>
      <c r="DW3" s="129"/>
      <c r="DX3" s="146" t="s">
        <v>44</v>
      </c>
      <c r="DY3" s="146" t="s">
        <v>27</v>
      </c>
      <c r="DZ3" s="146" t="s">
        <v>10</v>
      </c>
      <c r="EA3" s="146" t="s">
        <v>84</v>
      </c>
      <c r="EB3" s="146" t="s">
        <v>26</v>
      </c>
      <c r="EC3" s="127" t="s">
        <v>87</v>
      </c>
      <c r="ED3" s="128"/>
      <c r="EE3" s="128"/>
      <c r="EF3" s="129"/>
      <c r="EG3" s="156" t="s">
        <v>88</v>
      </c>
      <c r="EH3" s="156"/>
      <c r="EI3" s="156"/>
      <c r="EJ3" s="156"/>
      <c r="EK3" s="127" t="s">
        <v>62</v>
      </c>
      <c r="EL3" s="128"/>
      <c r="EM3" s="128"/>
      <c r="EN3" s="129"/>
      <c r="EO3" s="191" t="s">
        <v>61</v>
      </c>
      <c r="EP3" s="128"/>
      <c r="EQ3" s="128"/>
      <c r="ER3" s="129"/>
      <c r="ES3" s="191" t="s">
        <v>63</v>
      </c>
      <c r="ET3" s="128"/>
      <c r="EU3" s="128"/>
      <c r="EV3" s="129"/>
      <c r="EW3" s="192" t="s">
        <v>44</v>
      </c>
      <c r="EX3" s="192" t="s">
        <v>27</v>
      </c>
      <c r="EY3" s="192" t="s">
        <v>10</v>
      </c>
      <c r="EZ3" s="192" t="s">
        <v>84</v>
      </c>
      <c r="FA3" s="192" t="s">
        <v>26</v>
      </c>
      <c r="FB3" s="127" t="s">
        <v>69</v>
      </c>
      <c r="FC3" s="128"/>
      <c r="FD3" s="128"/>
      <c r="FE3" s="129"/>
      <c r="FF3" s="127" t="s">
        <v>70</v>
      </c>
      <c r="FG3" s="128"/>
      <c r="FH3" s="128"/>
      <c r="FI3" s="129"/>
      <c r="FJ3" s="127" t="s">
        <v>71</v>
      </c>
      <c r="FK3" s="128"/>
      <c r="FL3" s="128"/>
      <c r="FM3" s="129"/>
      <c r="FN3" s="127" t="s">
        <v>72</v>
      </c>
      <c r="FO3" s="128"/>
      <c r="FP3" s="128"/>
      <c r="FQ3" s="129"/>
      <c r="FR3" s="141" t="s">
        <v>44</v>
      </c>
      <c r="FS3" s="141" t="s">
        <v>27</v>
      </c>
      <c r="FT3" s="141" t="s">
        <v>10</v>
      </c>
      <c r="FU3" s="141" t="s">
        <v>84</v>
      </c>
      <c r="FV3" s="141" t="s">
        <v>26</v>
      </c>
      <c r="FW3" s="127" t="s">
        <v>56</v>
      </c>
      <c r="FX3" s="128"/>
      <c r="FY3" s="128"/>
      <c r="FZ3" s="129"/>
      <c r="GA3" s="127" t="s">
        <v>57</v>
      </c>
      <c r="GB3" s="128"/>
      <c r="GC3" s="128"/>
      <c r="GD3" s="129"/>
      <c r="GE3" s="127" t="s">
        <v>58</v>
      </c>
      <c r="GF3" s="128"/>
      <c r="GG3" s="128"/>
      <c r="GH3" s="129"/>
      <c r="GI3" s="127" t="s">
        <v>59</v>
      </c>
      <c r="GJ3" s="128"/>
      <c r="GK3" s="128"/>
      <c r="GL3" s="129"/>
      <c r="GM3" s="196" t="s">
        <v>44</v>
      </c>
      <c r="GN3" s="196" t="s">
        <v>27</v>
      </c>
      <c r="GO3" s="196" t="s">
        <v>10</v>
      </c>
      <c r="GP3" s="196" t="s">
        <v>84</v>
      </c>
      <c r="GQ3" s="196" t="s">
        <v>26</v>
      </c>
      <c r="GR3" s="163"/>
      <c r="GS3" s="163"/>
      <c r="GT3" s="163"/>
    </row>
    <row r="4" spans="1:202" ht="76.5" customHeight="1">
      <c r="A4" s="175"/>
      <c r="B4" s="175"/>
      <c r="C4" s="19" t="s">
        <v>82</v>
      </c>
      <c r="D4" s="18" t="s">
        <v>14</v>
      </c>
      <c r="E4" s="19" t="s">
        <v>44</v>
      </c>
      <c r="F4" s="19" t="s">
        <v>45</v>
      </c>
      <c r="G4" s="19" t="s">
        <v>82</v>
      </c>
      <c r="H4" s="18" t="s">
        <v>14</v>
      </c>
      <c r="I4" s="19" t="s">
        <v>44</v>
      </c>
      <c r="J4" s="19" t="s">
        <v>45</v>
      </c>
      <c r="K4" s="19" t="s">
        <v>82</v>
      </c>
      <c r="L4" s="18" t="s">
        <v>14</v>
      </c>
      <c r="M4" s="19" t="s">
        <v>44</v>
      </c>
      <c r="N4" s="19" t="s">
        <v>45</v>
      </c>
      <c r="O4" s="19" t="s">
        <v>82</v>
      </c>
      <c r="P4" s="18" t="s">
        <v>14</v>
      </c>
      <c r="Q4" s="19" t="s">
        <v>44</v>
      </c>
      <c r="R4" s="19" t="s">
        <v>45</v>
      </c>
      <c r="S4" s="19" t="s">
        <v>13</v>
      </c>
      <c r="T4" s="18" t="s">
        <v>14</v>
      </c>
      <c r="U4" s="19" t="s">
        <v>44</v>
      </c>
      <c r="V4" s="19" t="s">
        <v>45</v>
      </c>
      <c r="W4" s="19" t="s">
        <v>13</v>
      </c>
      <c r="X4" s="18" t="s">
        <v>14</v>
      </c>
      <c r="Y4" s="19" t="s">
        <v>44</v>
      </c>
      <c r="Z4" s="19" t="s">
        <v>86</v>
      </c>
      <c r="AA4" s="19" t="s">
        <v>13</v>
      </c>
      <c r="AB4" s="18" t="s">
        <v>14</v>
      </c>
      <c r="AC4" s="19" t="s">
        <v>44</v>
      </c>
      <c r="AD4" s="19" t="s">
        <v>45</v>
      </c>
      <c r="AE4" s="165"/>
      <c r="AF4" s="165"/>
      <c r="AG4" s="165"/>
      <c r="AH4" s="165"/>
      <c r="AI4" s="165"/>
      <c r="AJ4" s="91" t="s">
        <v>82</v>
      </c>
      <c r="AK4" s="92" t="s">
        <v>14</v>
      </c>
      <c r="AL4" s="91" t="s">
        <v>44</v>
      </c>
      <c r="AM4" s="91" t="s">
        <v>15</v>
      </c>
      <c r="AN4" s="91" t="s">
        <v>82</v>
      </c>
      <c r="AO4" s="92" t="s">
        <v>14</v>
      </c>
      <c r="AP4" s="91" t="s">
        <v>44</v>
      </c>
      <c r="AQ4" s="91" t="s">
        <v>15</v>
      </c>
      <c r="AR4" s="91" t="s">
        <v>82</v>
      </c>
      <c r="AS4" s="92" t="s">
        <v>14</v>
      </c>
      <c r="AT4" s="91" t="s">
        <v>44</v>
      </c>
      <c r="AU4" s="91" t="s">
        <v>15</v>
      </c>
      <c r="AV4" s="91" t="s">
        <v>82</v>
      </c>
      <c r="AW4" s="92" t="s">
        <v>14</v>
      </c>
      <c r="AX4" s="91" t="s">
        <v>44</v>
      </c>
      <c r="AY4" s="91" t="s">
        <v>15</v>
      </c>
      <c r="AZ4" s="91" t="s">
        <v>82</v>
      </c>
      <c r="BA4" s="92" t="s">
        <v>14</v>
      </c>
      <c r="BB4" s="91" t="s">
        <v>44</v>
      </c>
      <c r="BC4" s="91" t="s">
        <v>15</v>
      </c>
      <c r="BD4" s="181"/>
      <c r="BE4" s="181"/>
      <c r="BF4" s="181"/>
      <c r="BG4" s="181"/>
      <c r="BH4" s="181"/>
      <c r="BI4" s="19" t="s">
        <v>82</v>
      </c>
      <c r="BJ4" s="18" t="s">
        <v>14</v>
      </c>
      <c r="BK4" s="19" t="s">
        <v>44</v>
      </c>
      <c r="BL4" s="19" t="s">
        <v>15</v>
      </c>
      <c r="BM4" s="19" t="s">
        <v>82</v>
      </c>
      <c r="BN4" s="18" t="s">
        <v>14</v>
      </c>
      <c r="BO4" s="19" t="s">
        <v>44</v>
      </c>
      <c r="BP4" s="19" t="s">
        <v>45</v>
      </c>
      <c r="BQ4" s="19" t="s">
        <v>82</v>
      </c>
      <c r="BR4" s="18" t="s">
        <v>14</v>
      </c>
      <c r="BS4" s="19" t="s">
        <v>44</v>
      </c>
      <c r="BT4" s="19" t="s">
        <v>45</v>
      </c>
      <c r="BU4" s="19" t="s">
        <v>82</v>
      </c>
      <c r="BV4" s="18" t="s">
        <v>14</v>
      </c>
      <c r="BW4" s="19" t="s">
        <v>44</v>
      </c>
      <c r="BX4" s="19" t="s">
        <v>45</v>
      </c>
      <c r="BY4" s="19" t="s">
        <v>82</v>
      </c>
      <c r="BZ4" s="18" t="s">
        <v>14</v>
      </c>
      <c r="CA4" s="19" t="s">
        <v>44</v>
      </c>
      <c r="CB4" s="19" t="s">
        <v>45</v>
      </c>
      <c r="CC4" s="19" t="s">
        <v>82</v>
      </c>
      <c r="CD4" s="18" t="s">
        <v>14</v>
      </c>
      <c r="CE4" s="19" t="s">
        <v>44</v>
      </c>
      <c r="CF4" s="19" t="s">
        <v>45</v>
      </c>
      <c r="CG4" s="133"/>
      <c r="CH4" s="133"/>
      <c r="CI4" s="131"/>
      <c r="CJ4" s="131"/>
      <c r="CK4" s="133"/>
      <c r="CL4" s="19" t="s">
        <v>82</v>
      </c>
      <c r="CM4" s="18" t="s">
        <v>14</v>
      </c>
      <c r="CN4" s="19" t="s">
        <v>44</v>
      </c>
      <c r="CO4" s="19" t="s">
        <v>45</v>
      </c>
      <c r="CP4" s="19" t="s">
        <v>82</v>
      </c>
      <c r="CQ4" s="18" t="s">
        <v>14</v>
      </c>
      <c r="CR4" s="19" t="s">
        <v>44</v>
      </c>
      <c r="CS4" s="19" t="s">
        <v>45</v>
      </c>
      <c r="CT4" s="19" t="s">
        <v>82</v>
      </c>
      <c r="CU4" s="18" t="s">
        <v>14</v>
      </c>
      <c r="CV4" s="19" t="s">
        <v>44</v>
      </c>
      <c r="CW4" s="19" t="s">
        <v>45</v>
      </c>
      <c r="CX4" s="19" t="s">
        <v>82</v>
      </c>
      <c r="CY4" s="18" t="s">
        <v>14</v>
      </c>
      <c r="CZ4" s="19" t="s">
        <v>44</v>
      </c>
      <c r="DA4" s="19" t="s">
        <v>45</v>
      </c>
      <c r="DB4" s="154"/>
      <c r="DC4" s="154"/>
      <c r="DD4" s="154"/>
      <c r="DE4" s="154"/>
      <c r="DF4" s="154"/>
      <c r="DG4" s="19" t="s">
        <v>82</v>
      </c>
      <c r="DH4" s="18" t="s">
        <v>14</v>
      </c>
      <c r="DI4" s="19" t="s">
        <v>44</v>
      </c>
      <c r="DJ4" s="152"/>
      <c r="DK4" s="152"/>
      <c r="DL4" s="152"/>
      <c r="DM4" s="152"/>
      <c r="DN4" s="152"/>
      <c r="DO4" s="19" t="s">
        <v>82</v>
      </c>
      <c r="DP4" s="18" t="s">
        <v>14</v>
      </c>
      <c r="DQ4" s="19" t="s">
        <v>44</v>
      </c>
      <c r="DR4" s="19" t="s">
        <v>45</v>
      </c>
      <c r="DS4" s="19" t="s">
        <v>82</v>
      </c>
      <c r="DT4" s="18" t="s">
        <v>14</v>
      </c>
      <c r="DU4" s="19" t="s">
        <v>44</v>
      </c>
      <c r="DV4" s="19" t="s">
        <v>45</v>
      </c>
      <c r="DW4" s="19" t="s">
        <v>45</v>
      </c>
      <c r="DX4" s="147"/>
      <c r="DY4" s="147"/>
      <c r="DZ4" s="147"/>
      <c r="EA4" s="147"/>
      <c r="EB4" s="147"/>
      <c r="EC4" s="19" t="s">
        <v>82</v>
      </c>
      <c r="ED4" s="18" t="s">
        <v>14</v>
      </c>
      <c r="EE4" s="19" t="s">
        <v>44</v>
      </c>
      <c r="EF4" s="19" t="s">
        <v>45</v>
      </c>
      <c r="EG4" s="91" t="s">
        <v>82</v>
      </c>
      <c r="EH4" s="92" t="s">
        <v>14</v>
      </c>
      <c r="EI4" s="91" t="s">
        <v>44</v>
      </c>
      <c r="EJ4" s="91" t="s">
        <v>45</v>
      </c>
      <c r="EK4" s="19" t="s">
        <v>82</v>
      </c>
      <c r="EL4" s="18" t="s">
        <v>14</v>
      </c>
      <c r="EM4" s="19" t="s">
        <v>44</v>
      </c>
      <c r="EN4" s="19" t="s">
        <v>45</v>
      </c>
      <c r="EO4" s="19" t="s">
        <v>82</v>
      </c>
      <c r="EP4" s="18" t="s">
        <v>14</v>
      </c>
      <c r="EQ4" s="19" t="s">
        <v>44</v>
      </c>
      <c r="ER4" s="19" t="s">
        <v>45</v>
      </c>
      <c r="ES4" s="19" t="s">
        <v>82</v>
      </c>
      <c r="ET4" s="18" t="s">
        <v>14</v>
      </c>
      <c r="EU4" s="19" t="s">
        <v>44</v>
      </c>
      <c r="EV4" s="19" t="s">
        <v>45</v>
      </c>
      <c r="EW4" s="193"/>
      <c r="EX4" s="193"/>
      <c r="EY4" s="193"/>
      <c r="EZ4" s="193"/>
      <c r="FA4" s="193"/>
      <c r="FB4" s="19" t="s">
        <v>82</v>
      </c>
      <c r="FC4" s="18" t="s">
        <v>14</v>
      </c>
      <c r="FD4" s="19" t="s">
        <v>44</v>
      </c>
      <c r="FE4" s="19" t="s">
        <v>45</v>
      </c>
      <c r="FF4" s="19" t="s">
        <v>82</v>
      </c>
      <c r="FG4" s="18" t="s">
        <v>14</v>
      </c>
      <c r="FH4" s="19" t="s">
        <v>44</v>
      </c>
      <c r="FI4" s="19" t="s">
        <v>45</v>
      </c>
      <c r="FJ4" s="19" t="s">
        <v>82</v>
      </c>
      <c r="FK4" s="18" t="s">
        <v>14</v>
      </c>
      <c r="FL4" s="19" t="s">
        <v>44</v>
      </c>
      <c r="FM4" s="19" t="s">
        <v>45</v>
      </c>
      <c r="FN4" s="19" t="s">
        <v>82</v>
      </c>
      <c r="FO4" s="18" t="s">
        <v>14</v>
      </c>
      <c r="FP4" s="19" t="s">
        <v>44</v>
      </c>
      <c r="FQ4" s="19" t="s">
        <v>45</v>
      </c>
      <c r="FR4" s="142"/>
      <c r="FS4" s="142"/>
      <c r="FT4" s="142"/>
      <c r="FU4" s="142"/>
      <c r="FV4" s="142"/>
      <c r="FW4" s="19" t="s">
        <v>82</v>
      </c>
      <c r="FX4" s="18" t="s">
        <v>14</v>
      </c>
      <c r="FY4" s="19" t="s">
        <v>44</v>
      </c>
      <c r="FZ4" s="19" t="s">
        <v>45</v>
      </c>
      <c r="GA4" s="19" t="s">
        <v>82</v>
      </c>
      <c r="GB4" s="18" t="s">
        <v>14</v>
      </c>
      <c r="GC4" s="19" t="s">
        <v>44</v>
      </c>
      <c r="GD4" s="19" t="s">
        <v>45</v>
      </c>
      <c r="GE4" s="19" t="s">
        <v>82</v>
      </c>
      <c r="GF4" s="18" t="s">
        <v>14</v>
      </c>
      <c r="GG4" s="19" t="s">
        <v>44</v>
      </c>
      <c r="GH4" s="19" t="s">
        <v>45</v>
      </c>
      <c r="GI4" s="19" t="s">
        <v>82</v>
      </c>
      <c r="GJ4" s="18" t="s">
        <v>14</v>
      </c>
      <c r="GK4" s="19" t="s">
        <v>44</v>
      </c>
      <c r="GL4" s="19" t="s">
        <v>45</v>
      </c>
      <c r="GM4" s="197"/>
      <c r="GN4" s="197"/>
      <c r="GO4" s="197"/>
      <c r="GP4" s="197"/>
      <c r="GQ4" s="197"/>
      <c r="GR4" s="163"/>
      <c r="GS4" s="163"/>
      <c r="GT4" s="163"/>
    </row>
    <row r="5" spans="1:202" ht="26.25" customHeight="1">
      <c r="A5" s="182" t="s">
        <v>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4"/>
    </row>
    <row r="6" spans="1:202" s="17" customFormat="1" ht="42" customHeight="1">
      <c r="A6" s="25">
        <v>914</v>
      </c>
      <c r="B6" s="26" t="s">
        <v>8</v>
      </c>
      <c r="C6" s="16">
        <v>2.1</v>
      </c>
      <c r="D6" s="16">
        <v>0.98</v>
      </c>
      <c r="E6" s="16">
        <v>25</v>
      </c>
      <c r="F6" s="16">
        <v>0</v>
      </c>
      <c r="G6" s="20">
        <v>0</v>
      </c>
      <c r="H6" s="16">
        <v>1</v>
      </c>
      <c r="I6" s="16">
        <v>15</v>
      </c>
      <c r="J6" s="16">
        <v>0</v>
      </c>
      <c r="K6" s="16">
        <v>100</v>
      </c>
      <c r="L6" s="16">
        <v>0</v>
      </c>
      <c r="M6" s="16">
        <v>15</v>
      </c>
      <c r="N6" s="16">
        <v>0</v>
      </c>
      <c r="O6" s="35">
        <v>0</v>
      </c>
      <c r="P6" s="16">
        <v>0</v>
      </c>
      <c r="Q6" s="16">
        <v>15</v>
      </c>
      <c r="R6" s="16">
        <v>0</v>
      </c>
      <c r="S6" s="16">
        <v>8.4</v>
      </c>
      <c r="T6" s="16">
        <v>0</v>
      </c>
      <c r="U6" s="16">
        <v>10</v>
      </c>
      <c r="V6" s="16">
        <v>0</v>
      </c>
      <c r="W6" s="16">
        <v>50</v>
      </c>
      <c r="X6" s="16">
        <v>0</v>
      </c>
      <c r="Y6" s="16">
        <v>10</v>
      </c>
      <c r="Z6" s="16">
        <v>0</v>
      </c>
      <c r="AA6" s="16">
        <v>1</v>
      </c>
      <c r="AB6" s="16">
        <v>1</v>
      </c>
      <c r="AC6" s="16">
        <v>10</v>
      </c>
      <c r="AD6" s="16">
        <v>0</v>
      </c>
      <c r="AE6" s="27">
        <f>E6+I6+M6+Q6+U6+Y6+AC6</f>
        <v>100</v>
      </c>
      <c r="AF6" s="27">
        <v>0</v>
      </c>
      <c r="AG6" s="27">
        <f>D6*(E6+F6)+H6*(I6+J6)+L6*(M6+N6)+P6*(Q6+R6)+T6*(U6+V6)+X6*(Y6+Z6)+AB6*(AC6+AD6)</f>
        <v>49.5</v>
      </c>
      <c r="AH6" s="27">
        <v>20</v>
      </c>
      <c r="AI6" s="73">
        <f>(AH6/GR6)*5</f>
        <v>1.0526315789473684</v>
      </c>
      <c r="AJ6" s="16">
        <v>4.8</v>
      </c>
      <c r="AK6" s="16">
        <v>0.95</v>
      </c>
      <c r="AL6" s="16">
        <v>35</v>
      </c>
      <c r="AM6" s="16"/>
      <c r="AN6" s="16">
        <v>98.3</v>
      </c>
      <c r="AO6" s="23">
        <v>0.8</v>
      </c>
      <c r="AP6" s="16">
        <v>15</v>
      </c>
      <c r="AQ6" s="16"/>
      <c r="AR6" s="16">
        <v>30.1</v>
      </c>
      <c r="AS6" s="16">
        <v>0</v>
      </c>
      <c r="AT6" s="16">
        <v>20</v>
      </c>
      <c r="AU6" s="16"/>
      <c r="AV6" s="16">
        <v>0</v>
      </c>
      <c r="AW6" s="16">
        <v>1</v>
      </c>
      <c r="AX6" s="16">
        <v>15</v>
      </c>
      <c r="AY6" s="16"/>
      <c r="AZ6" s="16">
        <v>0</v>
      </c>
      <c r="BA6" s="16">
        <v>1</v>
      </c>
      <c r="BB6" s="16">
        <v>15</v>
      </c>
      <c r="BC6" s="16"/>
      <c r="BD6" s="31">
        <f>AL6+AP6+AT6+AX6+BB6</f>
        <v>100</v>
      </c>
      <c r="BE6" s="31">
        <v>0</v>
      </c>
      <c r="BF6" s="34">
        <f>AK6*(AL6+AM6)+AO6*(AP6+AQ6)+AS6*(AT6+AU6)+AW6*(AX6+AY6)+BA6*(BB6+BC6)</f>
        <v>75.25</v>
      </c>
      <c r="BG6" s="31">
        <v>15</v>
      </c>
      <c r="BH6" s="74">
        <f>(BG6/GR6)*5</f>
        <v>0.7894736842105263</v>
      </c>
      <c r="BI6" s="16">
        <v>6.5</v>
      </c>
      <c r="BJ6" s="16">
        <v>0.93</v>
      </c>
      <c r="BK6" s="16">
        <v>25</v>
      </c>
      <c r="BL6" s="16"/>
      <c r="BM6" s="16">
        <v>483.4</v>
      </c>
      <c r="BN6" s="16">
        <v>0</v>
      </c>
      <c r="BO6" s="16">
        <v>20</v>
      </c>
      <c r="BP6" s="16"/>
      <c r="BQ6" s="16">
        <v>-10.3</v>
      </c>
      <c r="BR6" s="16">
        <v>0</v>
      </c>
      <c r="BS6" s="16">
        <v>20</v>
      </c>
      <c r="BT6" s="16"/>
      <c r="BU6" s="16">
        <v>294.3</v>
      </c>
      <c r="BV6" s="16">
        <v>1</v>
      </c>
      <c r="BW6" s="16">
        <v>10</v>
      </c>
      <c r="BX6" s="16"/>
      <c r="BY6" s="16">
        <v>-32.3</v>
      </c>
      <c r="BZ6" s="16">
        <v>0</v>
      </c>
      <c r="CA6" s="16">
        <v>15</v>
      </c>
      <c r="CB6" s="16"/>
      <c r="CC6" s="85" t="s">
        <v>77</v>
      </c>
      <c r="CD6" s="16">
        <v>1</v>
      </c>
      <c r="CE6" s="16">
        <v>10</v>
      </c>
      <c r="CF6" s="16"/>
      <c r="CG6" s="40">
        <f>BK6+BO6+BS6+BW6+CA6+CE6</f>
        <v>100</v>
      </c>
      <c r="CH6" s="40">
        <f>BL6+BP6+BT6+BX6+CB6+CF6</f>
        <v>0</v>
      </c>
      <c r="CI6" s="41">
        <f>BJ6*(BK6+BL6)+BN6*(BO6+BP6)+BR6*(BS6+BT6)+BV6*(BW6+BX6)+BZ6*(CA6+CB6)+CD6*(CE6+CF6)</f>
        <v>43.25</v>
      </c>
      <c r="CJ6" s="40">
        <v>15</v>
      </c>
      <c r="CK6" s="75">
        <f>(CJ6/GR6)*5</f>
        <v>0.7894736842105263</v>
      </c>
      <c r="CL6" s="16">
        <v>0</v>
      </c>
      <c r="CM6" s="16">
        <v>0</v>
      </c>
      <c r="CN6" s="16">
        <v>30</v>
      </c>
      <c r="CO6" s="16"/>
      <c r="CP6" s="16">
        <v>1</v>
      </c>
      <c r="CQ6" s="16">
        <v>1</v>
      </c>
      <c r="CR6" s="16">
        <v>20</v>
      </c>
      <c r="CS6" s="16"/>
      <c r="CT6" s="16">
        <v>0</v>
      </c>
      <c r="CU6" s="16">
        <v>0</v>
      </c>
      <c r="CV6" s="16">
        <v>30</v>
      </c>
      <c r="CW6" s="16"/>
      <c r="CX6" s="16">
        <v>1.1</v>
      </c>
      <c r="CY6" s="16">
        <v>0</v>
      </c>
      <c r="CZ6" s="16">
        <v>20</v>
      </c>
      <c r="DA6" s="16"/>
      <c r="DB6" s="38">
        <f>CN6+CR6+CV6+CZ6</f>
        <v>100</v>
      </c>
      <c r="DC6" s="38"/>
      <c r="DD6" s="38">
        <f>CM6*(CN6+CO6)+CQ6*(CR6+CS6)+CU6*(CV6+CW6)+CY6*(CZ6+DA6)</f>
        <v>20</v>
      </c>
      <c r="DE6" s="38">
        <v>15</v>
      </c>
      <c r="DF6" s="77">
        <f>(DE6/GR6)*5</f>
        <v>0.7894736842105263</v>
      </c>
      <c r="DG6" s="21"/>
      <c r="DH6" s="21"/>
      <c r="DI6" s="21"/>
      <c r="DJ6" s="44"/>
      <c r="DK6" s="44"/>
      <c r="DL6" s="44"/>
      <c r="DM6" s="44"/>
      <c r="DN6" s="44"/>
      <c r="DO6" s="16">
        <v>122.2</v>
      </c>
      <c r="DP6" s="16">
        <v>0</v>
      </c>
      <c r="DQ6" s="16">
        <v>50</v>
      </c>
      <c r="DR6" s="16"/>
      <c r="DS6" s="16">
        <v>89.6</v>
      </c>
      <c r="DT6" s="16">
        <v>0.75</v>
      </c>
      <c r="DU6" s="16">
        <v>50</v>
      </c>
      <c r="DV6" s="16"/>
      <c r="DW6" s="16"/>
      <c r="DX6" s="24">
        <f>DQ6+DU6</f>
        <v>100</v>
      </c>
      <c r="DY6" s="24"/>
      <c r="DZ6" s="24">
        <f>DP6*(DQ6+DR6)+DT6*(DU6+DW6)</f>
        <v>37.5</v>
      </c>
      <c r="EA6" s="24">
        <v>5</v>
      </c>
      <c r="EB6" s="79">
        <f>(EA6/GR6)*5</f>
        <v>0.2631578947368421</v>
      </c>
      <c r="EC6" s="137" t="s">
        <v>65</v>
      </c>
      <c r="ED6" s="138"/>
      <c r="EE6" s="138"/>
      <c r="EF6" s="139"/>
      <c r="EG6" s="85" t="s">
        <v>80</v>
      </c>
      <c r="EH6" s="85">
        <v>0.5</v>
      </c>
      <c r="EI6" s="85">
        <v>20</v>
      </c>
      <c r="EJ6" s="20">
        <f>(EI6/EW6)*60</f>
        <v>30</v>
      </c>
      <c r="EK6" s="54"/>
      <c r="EL6" s="54"/>
      <c r="EM6" s="54"/>
      <c r="EN6" s="54"/>
      <c r="EO6" s="54"/>
      <c r="EP6" s="54"/>
      <c r="EQ6" s="54"/>
      <c r="ER6" s="54"/>
      <c r="ES6" s="85" t="s">
        <v>81</v>
      </c>
      <c r="ET6" s="16">
        <v>0</v>
      </c>
      <c r="EU6" s="16">
        <v>20</v>
      </c>
      <c r="EV6" s="20">
        <f>(EU6/EW6)*60</f>
        <v>30</v>
      </c>
      <c r="EW6" s="58">
        <f>EI6+EU6</f>
        <v>40</v>
      </c>
      <c r="EX6" s="59">
        <f>EJ6+EV6</f>
        <v>60</v>
      </c>
      <c r="EY6" s="59">
        <f>EH6*(EI6+EJ6)+ET6*(EU6+EV6)</f>
        <v>25</v>
      </c>
      <c r="EZ6" s="58">
        <v>9</v>
      </c>
      <c r="FA6" s="80">
        <f>(EZ6/GR6)*5</f>
        <v>0.4736842105263158</v>
      </c>
      <c r="FB6" s="35">
        <v>100</v>
      </c>
      <c r="FC6" s="35">
        <f>1-((FB6-50)/50)</f>
        <v>0</v>
      </c>
      <c r="FD6" s="35">
        <v>30</v>
      </c>
      <c r="FE6" s="35"/>
      <c r="FF6" s="35">
        <v>100</v>
      </c>
      <c r="FG6" s="85">
        <f>1-((FF6-50)/50)</f>
        <v>0</v>
      </c>
      <c r="FH6" s="35">
        <v>30</v>
      </c>
      <c r="FI6" s="35"/>
      <c r="FJ6" s="35">
        <v>82.8</v>
      </c>
      <c r="FK6" s="23">
        <f>1-((FJ6-50)/50)</f>
        <v>0.3440000000000001</v>
      </c>
      <c r="FL6" s="35">
        <v>20</v>
      </c>
      <c r="FM6" s="35"/>
      <c r="FN6" s="35">
        <v>100</v>
      </c>
      <c r="FO6" s="35">
        <v>0</v>
      </c>
      <c r="FP6" s="35">
        <v>20</v>
      </c>
      <c r="FQ6" s="35"/>
      <c r="FR6" s="63">
        <f>FD6+FH6+FL6+FP6</f>
        <v>100</v>
      </c>
      <c r="FS6" s="63"/>
      <c r="FT6" s="64">
        <f>FC6*FD6+FG6*FH6+FK6*FL6+FO6*FP6</f>
        <v>6.880000000000002</v>
      </c>
      <c r="FU6" s="63">
        <v>8</v>
      </c>
      <c r="FV6" s="81">
        <f>(FU6/GR6)*5</f>
        <v>0.42105263157894735</v>
      </c>
      <c r="FW6" s="16">
        <v>100</v>
      </c>
      <c r="FX6" s="16">
        <v>1</v>
      </c>
      <c r="FY6" s="16">
        <v>25</v>
      </c>
      <c r="FZ6" s="16"/>
      <c r="GA6" s="16">
        <v>42.9</v>
      </c>
      <c r="GB6" s="16">
        <v>0</v>
      </c>
      <c r="GC6" s="16">
        <v>25</v>
      </c>
      <c r="GD6" s="16"/>
      <c r="GE6" s="16">
        <v>85.7</v>
      </c>
      <c r="GF6" s="16">
        <v>0.5</v>
      </c>
      <c r="GG6" s="16">
        <v>25</v>
      </c>
      <c r="GH6" s="16"/>
      <c r="GI6" s="16">
        <v>85.7</v>
      </c>
      <c r="GJ6" s="16">
        <v>0.5</v>
      </c>
      <c r="GK6" s="16">
        <v>25</v>
      </c>
      <c r="GL6" s="16"/>
      <c r="GM6" s="71">
        <f>FY6+GC6+GG6+GK6</f>
        <v>100</v>
      </c>
      <c r="GN6" s="71"/>
      <c r="GO6" s="72">
        <f>FX6*(FY6+FZ6)+GB6*(GC6+GD6)+GF6*(GG6+GH6)+GJ6*(GK6+GL6)</f>
        <v>50</v>
      </c>
      <c r="GP6" s="71">
        <v>8</v>
      </c>
      <c r="GQ6" s="82">
        <f>(GP6/GR6)*5</f>
        <v>0.42105263157894735</v>
      </c>
      <c r="GR6" s="114">
        <f>AH6+BG6+CJ6+DE6+EA6+EZ6++FU6+GP6+DM6</f>
        <v>95</v>
      </c>
      <c r="GS6" s="115">
        <f>AI6+BH6+CK6+DF6+DN6+EB6+FA6+FV6+GQ6</f>
        <v>5</v>
      </c>
      <c r="GT6" s="83">
        <f>(AG6*(AH6+AI6)+BF6*(BG6+BH6)+CI6*(CJ6+CK6)+DD6*(DE6+DF6)+DL6*(DM6+DN6)+DZ6*(EA6+EB6)+EY6*(EZ6+FA6)+FT6*(FU6+FV6)+GO6*(GP6+GQ6))/100</f>
        <v>41.421473684210525</v>
      </c>
    </row>
    <row r="7" spans="1:202" s="17" customFormat="1" ht="66.75" customHeight="1">
      <c r="A7" s="25">
        <v>916</v>
      </c>
      <c r="B7" s="26" t="s">
        <v>6</v>
      </c>
      <c r="C7" s="16">
        <v>5.4</v>
      </c>
      <c r="D7" s="16">
        <v>0.95</v>
      </c>
      <c r="E7" s="16">
        <v>25</v>
      </c>
      <c r="F7" s="20">
        <f>E7/AE7*20</f>
        <v>6.25</v>
      </c>
      <c r="G7" s="20">
        <v>0</v>
      </c>
      <c r="H7" s="16">
        <v>1</v>
      </c>
      <c r="I7" s="16">
        <v>15</v>
      </c>
      <c r="J7" s="20">
        <f>I7/AE7*20</f>
        <v>3.75</v>
      </c>
      <c r="K7" s="16">
        <v>58.3</v>
      </c>
      <c r="L7" s="16">
        <v>0.83</v>
      </c>
      <c r="M7" s="16">
        <v>15</v>
      </c>
      <c r="N7" s="20">
        <f>M7/AE7*20</f>
        <v>3.75</v>
      </c>
      <c r="O7" s="35">
        <v>1</v>
      </c>
      <c r="P7" s="16">
        <v>1</v>
      </c>
      <c r="Q7" s="16">
        <v>15</v>
      </c>
      <c r="R7" s="22">
        <f>Q7/AE7*20</f>
        <v>3.75</v>
      </c>
      <c r="S7" s="16">
        <v>2.9</v>
      </c>
      <c r="T7" s="16">
        <v>0.25</v>
      </c>
      <c r="U7" s="16">
        <v>10</v>
      </c>
      <c r="V7" s="16">
        <f>U7/AE7*20</f>
        <v>2.5</v>
      </c>
      <c r="W7" s="21"/>
      <c r="X7" s="21"/>
      <c r="Y7" s="21"/>
      <c r="Z7" s="21"/>
      <c r="AA7" s="21"/>
      <c r="AB7" s="21"/>
      <c r="AC7" s="21"/>
      <c r="AD7" s="21"/>
      <c r="AE7" s="27">
        <f>E7+I7+M7+Q7+U7+Y7+AC7</f>
        <v>80</v>
      </c>
      <c r="AF7" s="28">
        <f>J7+F7+N7+R7+V7</f>
        <v>20</v>
      </c>
      <c r="AG7" s="28">
        <f>D7*(E7+F7)+H7*(I7+J7)+L7*(M7+N7)+P7*(Q7+R7)+T7*(U7+V7)+X7*(Y7+Z7)+AB7*(AC7+AD7)</f>
        <v>85.875</v>
      </c>
      <c r="AH7" s="27">
        <v>20</v>
      </c>
      <c r="AI7" s="73">
        <f>(AH7/GR7)*5</f>
        <v>1.0526315789473684</v>
      </c>
      <c r="AJ7" s="16">
        <v>3.4</v>
      </c>
      <c r="AK7" s="16">
        <v>0.97</v>
      </c>
      <c r="AL7" s="16">
        <v>35</v>
      </c>
      <c r="AM7" s="20">
        <f>(AL7/BD7)*15</f>
        <v>6.1764705882352935</v>
      </c>
      <c r="AN7" s="21"/>
      <c r="AO7" s="106"/>
      <c r="AP7" s="21"/>
      <c r="AQ7" s="21"/>
      <c r="AR7" s="16">
        <v>31.7</v>
      </c>
      <c r="AS7" s="16">
        <v>0</v>
      </c>
      <c r="AT7" s="16">
        <v>20</v>
      </c>
      <c r="AU7" s="20">
        <f>(AT7/BD7)*15</f>
        <v>3.5294117647058822</v>
      </c>
      <c r="AV7" s="16">
        <v>0</v>
      </c>
      <c r="AW7" s="16">
        <v>1</v>
      </c>
      <c r="AX7" s="16">
        <v>15</v>
      </c>
      <c r="AY7" s="20">
        <f>(AX7/BD7)*15</f>
        <v>2.647058823529412</v>
      </c>
      <c r="AZ7" s="16">
        <v>0</v>
      </c>
      <c r="BA7" s="16">
        <v>1</v>
      </c>
      <c r="BB7" s="16">
        <v>15</v>
      </c>
      <c r="BC7" s="20">
        <f>(BB7/BD7)*15</f>
        <v>2.647058823529412</v>
      </c>
      <c r="BD7" s="31">
        <f>AL7+AP7+AT7+AX7+BB7</f>
        <v>85</v>
      </c>
      <c r="BE7" s="34">
        <f>AM7+AU7+AY7+BC7+AQ7</f>
        <v>15</v>
      </c>
      <c r="BF7" s="34">
        <f>AK7*(AL7+AM7)+AO7*(AP7+AQ7)+AS7*(AT7+AU7)+AW7*(AX7+AY7)+BA7*(BB7+BC7)</f>
        <v>75.23529411764706</v>
      </c>
      <c r="BG7" s="31">
        <v>15</v>
      </c>
      <c r="BH7" s="74">
        <f>(BG7/GR7)*5</f>
        <v>0.7894736842105263</v>
      </c>
      <c r="BI7" s="21"/>
      <c r="BJ7" s="21"/>
      <c r="BK7" s="21"/>
      <c r="BL7" s="21"/>
      <c r="BM7" s="16">
        <v>4286.2</v>
      </c>
      <c r="BN7" s="16">
        <v>0</v>
      </c>
      <c r="BO7" s="16">
        <v>20</v>
      </c>
      <c r="BP7" s="20">
        <f>(BO7/CG7)*55</f>
        <v>24.444444444444443</v>
      </c>
      <c r="BQ7" s="21"/>
      <c r="BR7" s="21"/>
      <c r="BS7" s="21"/>
      <c r="BT7" s="21"/>
      <c r="BU7" s="21"/>
      <c r="BV7" s="21"/>
      <c r="BW7" s="21"/>
      <c r="BX7" s="21"/>
      <c r="BY7" s="16">
        <v>0</v>
      </c>
      <c r="BZ7" s="16">
        <v>1</v>
      </c>
      <c r="CA7" s="16">
        <v>15</v>
      </c>
      <c r="CB7" s="20">
        <f>(CA7/CG7)*55</f>
        <v>18.333333333333332</v>
      </c>
      <c r="CC7" s="85" t="s">
        <v>77</v>
      </c>
      <c r="CD7" s="16">
        <v>1</v>
      </c>
      <c r="CE7" s="16">
        <v>10</v>
      </c>
      <c r="CF7" s="20">
        <f>(CE7/CG7)*55</f>
        <v>12.222222222222221</v>
      </c>
      <c r="CG7" s="40">
        <f>BK7+BO7+BS7+BW7+CA7+CE7</f>
        <v>45</v>
      </c>
      <c r="CH7" s="41">
        <f>BL7+BP7+BT7+BX7+CB7+CF7</f>
        <v>54.99999999999999</v>
      </c>
      <c r="CI7" s="41">
        <f>BJ7*(BK7+BL7)+BN7*(BO7+BP7)+BR7*(BS7+BT7)+BV7*(BW7+BX7)+BZ7*(CA7+CB7)+CD7*(CE7+CF7)</f>
        <v>55.55555555555555</v>
      </c>
      <c r="CJ7" s="40">
        <v>15</v>
      </c>
      <c r="CK7" s="75">
        <f>(CJ7/GR7)*5</f>
        <v>0.7894736842105263</v>
      </c>
      <c r="CL7" s="16">
        <v>1</v>
      </c>
      <c r="CM7" s="16">
        <v>1</v>
      </c>
      <c r="CN7" s="16">
        <v>30</v>
      </c>
      <c r="CO7" s="20">
        <f>(CN7/DB7)*50</f>
        <v>30</v>
      </c>
      <c r="CP7" s="16">
        <v>1</v>
      </c>
      <c r="CQ7" s="16">
        <v>1</v>
      </c>
      <c r="CR7" s="16">
        <v>20</v>
      </c>
      <c r="CS7" s="20">
        <f>(CR7/DB7)*50</f>
        <v>20</v>
      </c>
      <c r="CT7" s="21"/>
      <c r="CU7" s="21"/>
      <c r="CV7" s="21"/>
      <c r="CW7" s="21"/>
      <c r="CX7" s="21"/>
      <c r="CY7" s="21"/>
      <c r="CZ7" s="21"/>
      <c r="DA7" s="21"/>
      <c r="DB7" s="38">
        <f>CN7+CR7+CV7+CZ7</f>
        <v>50</v>
      </c>
      <c r="DC7" s="76">
        <f>CO7+CS7+CW7+DA7</f>
        <v>50</v>
      </c>
      <c r="DD7" s="76">
        <f>CM7*(CN7+CO7)+CQ7*(CR7+CS7)+CU7*(CV7+CW7)+CY7*(CZ7+DA7)</f>
        <v>100</v>
      </c>
      <c r="DE7" s="38">
        <v>15</v>
      </c>
      <c r="DF7" s="77">
        <f>(DE7/GR7)*5</f>
        <v>0.7894736842105263</v>
      </c>
      <c r="DG7" s="21"/>
      <c r="DH7" s="21"/>
      <c r="DI7" s="21"/>
      <c r="DJ7" s="44"/>
      <c r="DK7" s="44"/>
      <c r="DL7" s="44"/>
      <c r="DM7" s="44"/>
      <c r="DN7" s="44"/>
      <c r="DO7" s="16">
        <v>200</v>
      </c>
      <c r="DP7" s="16">
        <v>0</v>
      </c>
      <c r="DQ7" s="16">
        <v>50</v>
      </c>
      <c r="DR7" s="16"/>
      <c r="DS7" s="16">
        <v>100</v>
      </c>
      <c r="DT7" s="16">
        <v>1</v>
      </c>
      <c r="DU7" s="16">
        <v>50</v>
      </c>
      <c r="DV7" s="16"/>
      <c r="DW7" s="16"/>
      <c r="DX7" s="24">
        <f>DQ7+DU7</f>
        <v>100</v>
      </c>
      <c r="DY7" s="24"/>
      <c r="DZ7" s="47">
        <f>DP7*(DQ7+DR7)+DT7*(DU7+DW7)</f>
        <v>50</v>
      </c>
      <c r="EA7" s="24">
        <v>5</v>
      </c>
      <c r="EB7" s="79">
        <f>(EA7/GR7)*5</f>
        <v>0.2631578947368421</v>
      </c>
      <c r="EC7" s="16" t="s">
        <v>64</v>
      </c>
      <c r="ED7" s="16">
        <v>1</v>
      </c>
      <c r="EE7" s="16">
        <v>20</v>
      </c>
      <c r="EF7" s="20">
        <f>(EE7/EW7)*40</f>
        <v>13.333333333333332</v>
      </c>
      <c r="EG7" s="85" t="s">
        <v>64</v>
      </c>
      <c r="EH7" s="85">
        <v>1</v>
      </c>
      <c r="EI7" s="85">
        <v>20</v>
      </c>
      <c r="EJ7" s="20">
        <f>(EI7/EW7)*40</f>
        <v>13.333333333333332</v>
      </c>
      <c r="EK7" s="54"/>
      <c r="EL7" s="54"/>
      <c r="EM7" s="54"/>
      <c r="EN7" s="54"/>
      <c r="EO7" s="54"/>
      <c r="EP7" s="54"/>
      <c r="EQ7" s="54"/>
      <c r="ER7" s="54"/>
      <c r="ES7" s="85" t="s">
        <v>81</v>
      </c>
      <c r="ET7" s="85">
        <v>0</v>
      </c>
      <c r="EU7" s="20">
        <v>20</v>
      </c>
      <c r="EV7" s="20">
        <f>(EU7/EW7)*40</f>
        <v>13.333333333333332</v>
      </c>
      <c r="EW7" s="58">
        <f>EE7+EI7+EU7</f>
        <v>60</v>
      </c>
      <c r="EX7" s="59">
        <f>EF7+EJ7+EV7</f>
        <v>40</v>
      </c>
      <c r="EY7" s="59">
        <f>ED7*(EE7+EF7)+EH7*(EI7+EJ7)+ET7*(EU7+EV7)</f>
        <v>66.66666666666666</v>
      </c>
      <c r="EZ7" s="58">
        <v>9</v>
      </c>
      <c r="FA7" s="80">
        <f>(EZ7/GR7)*5</f>
        <v>0.4736842105263158</v>
      </c>
      <c r="FB7" s="85">
        <v>0</v>
      </c>
      <c r="FC7" s="85">
        <v>1</v>
      </c>
      <c r="FD7" s="85">
        <v>30</v>
      </c>
      <c r="FE7" s="85"/>
      <c r="FF7" s="85">
        <v>0</v>
      </c>
      <c r="FG7" s="85">
        <v>1</v>
      </c>
      <c r="FH7" s="85">
        <v>30</v>
      </c>
      <c r="FI7" s="85"/>
      <c r="FJ7" s="85">
        <v>0</v>
      </c>
      <c r="FK7" s="85">
        <v>1</v>
      </c>
      <c r="FL7" s="85">
        <v>20</v>
      </c>
      <c r="FM7" s="85"/>
      <c r="FN7" s="85">
        <v>0</v>
      </c>
      <c r="FO7" s="85">
        <v>1</v>
      </c>
      <c r="FP7" s="85">
        <v>20</v>
      </c>
      <c r="FQ7" s="85"/>
      <c r="FR7" s="63">
        <f>FD7+FH7+FL7+FP7</f>
        <v>100</v>
      </c>
      <c r="FS7" s="64"/>
      <c r="FT7" s="64">
        <f>FC7*FD7+FG7*FH7+FK7*FL7+FO7*FP7</f>
        <v>100</v>
      </c>
      <c r="FU7" s="63">
        <v>8</v>
      </c>
      <c r="FV7" s="81">
        <f>(FU7/GR7)*5</f>
        <v>0.42105263157894735</v>
      </c>
      <c r="FW7" s="21"/>
      <c r="FX7" s="21"/>
      <c r="FY7" s="21"/>
      <c r="FZ7" s="21"/>
      <c r="GA7" s="16">
        <v>100</v>
      </c>
      <c r="GB7" s="16">
        <v>1</v>
      </c>
      <c r="GC7" s="16">
        <v>25</v>
      </c>
      <c r="GD7" s="20">
        <f>(GC7/GM7)*25</f>
        <v>8.333333333333332</v>
      </c>
      <c r="GE7" s="16">
        <v>100</v>
      </c>
      <c r="GF7" s="16">
        <v>1</v>
      </c>
      <c r="GG7" s="16">
        <v>25</v>
      </c>
      <c r="GH7" s="20">
        <f>(GG7/GM7)*25</f>
        <v>8.333333333333332</v>
      </c>
      <c r="GI7" s="16">
        <v>100</v>
      </c>
      <c r="GJ7" s="16">
        <v>1</v>
      </c>
      <c r="GK7" s="16">
        <v>25</v>
      </c>
      <c r="GL7" s="20">
        <f>(GK7/GM7)*25</f>
        <v>8.333333333333332</v>
      </c>
      <c r="GM7" s="71">
        <f>FY7+GC7+GG7+GK7</f>
        <v>75</v>
      </c>
      <c r="GN7" s="72">
        <f>GD7+GH7+GL7</f>
        <v>24.999999999999996</v>
      </c>
      <c r="GO7" s="72">
        <f>FX7*(FY7+FZ7)+GB7*(GC7+GD7)+GF7*(GG7+GH7)+GJ7*(GK7+GL7)</f>
        <v>99.99999999999999</v>
      </c>
      <c r="GP7" s="71">
        <v>8</v>
      </c>
      <c r="GQ7" s="82">
        <f>(GP7/GR7)*5</f>
        <v>0.42105263157894735</v>
      </c>
      <c r="GR7" s="114">
        <f>AH7+BG7+CJ7+DE7+EA7+EZ7++FU7+GP7+DM7</f>
        <v>95</v>
      </c>
      <c r="GS7" s="115">
        <f>AI7+BH7+CK7+DF7+DN7+EB7+FA7+FV7+GQ7</f>
        <v>5</v>
      </c>
      <c r="GT7" s="83">
        <f>(AG7*(AH7+AI7)+BF7*(BG7+BH7)+CI7*(CJ7+CK7)+DD7*(DE7+DF7)+DL7*(DM7+DN7)+DZ7*(EA7+EB7)+EY7*(EZ7+FA7)+FT7*(FU7+FV7)+GO7*(GP7+GQ7))/100</f>
        <v>80.30908152734779</v>
      </c>
    </row>
    <row r="8" spans="1:202" s="17" customFormat="1" ht="71.25" customHeight="1">
      <c r="A8" s="25">
        <v>918</v>
      </c>
      <c r="B8" s="62" t="s">
        <v>5</v>
      </c>
      <c r="C8" s="16">
        <v>1.4</v>
      </c>
      <c r="D8" s="16">
        <v>0.99</v>
      </c>
      <c r="E8" s="16">
        <v>25</v>
      </c>
      <c r="F8" s="16">
        <v>0</v>
      </c>
      <c r="G8" s="20">
        <v>0.1</v>
      </c>
      <c r="H8" s="16">
        <v>1</v>
      </c>
      <c r="I8" s="16">
        <v>15</v>
      </c>
      <c r="J8" s="16">
        <v>0</v>
      </c>
      <c r="K8" s="16">
        <v>58.3</v>
      </c>
      <c r="L8" s="16">
        <v>0.83</v>
      </c>
      <c r="M8" s="16">
        <v>15</v>
      </c>
      <c r="N8" s="16">
        <v>0</v>
      </c>
      <c r="O8" s="35">
        <v>0</v>
      </c>
      <c r="P8" s="16">
        <v>0</v>
      </c>
      <c r="Q8" s="16">
        <v>15</v>
      </c>
      <c r="R8" s="16">
        <v>0</v>
      </c>
      <c r="S8" s="20">
        <v>3</v>
      </c>
      <c r="T8" s="16">
        <v>0</v>
      </c>
      <c r="U8" s="16">
        <v>10</v>
      </c>
      <c r="V8" s="16">
        <v>0</v>
      </c>
      <c r="W8" s="16">
        <v>100</v>
      </c>
      <c r="X8" s="16">
        <v>1</v>
      </c>
      <c r="Y8" s="16">
        <v>10</v>
      </c>
      <c r="Z8" s="16">
        <v>0</v>
      </c>
      <c r="AA8" s="16">
        <v>1</v>
      </c>
      <c r="AB8" s="16">
        <v>1</v>
      </c>
      <c r="AC8" s="16">
        <v>10</v>
      </c>
      <c r="AD8" s="16">
        <v>0</v>
      </c>
      <c r="AE8" s="27">
        <f>E8+I8+M8+Q8+U8+Y8+AC8</f>
        <v>100</v>
      </c>
      <c r="AF8" s="27">
        <v>0</v>
      </c>
      <c r="AG8" s="28">
        <f>D8*(E8+F8)+H8*(I8+J8)+L8*(M8+N8)+P8*(Q8+R8)+T8*(U8+V8)+X8*(Y8+Z8)+AB8*(AC8+AD8)</f>
        <v>72.2</v>
      </c>
      <c r="AH8" s="27">
        <v>20</v>
      </c>
      <c r="AI8" s="73"/>
      <c r="AJ8" s="16">
        <v>0.5</v>
      </c>
      <c r="AK8" s="16">
        <v>1</v>
      </c>
      <c r="AL8" s="16">
        <v>35</v>
      </c>
      <c r="AM8" s="16"/>
      <c r="AN8" s="16">
        <v>99.3</v>
      </c>
      <c r="AO8" s="23">
        <v>0.8</v>
      </c>
      <c r="AP8" s="16">
        <v>15</v>
      </c>
      <c r="AQ8" s="16"/>
      <c r="AR8" s="16">
        <v>25.6</v>
      </c>
      <c r="AS8" s="16">
        <v>0.5</v>
      </c>
      <c r="AT8" s="16">
        <v>20</v>
      </c>
      <c r="AU8" s="16"/>
      <c r="AV8" s="16">
        <v>0</v>
      </c>
      <c r="AW8" s="16">
        <v>1</v>
      </c>
      <c r="AX8" s="16">
        <v>15</v>
      </c>
      <c r="AY8" s="16"/>
      <c r="AZ8" s="16">
        <v>0</v>
      </c>
      <c r="BA8" s="16">
        <v>1</v>
      </c>
      <c r="BB8" s="16">
        <v>15</v>
      </c>
      <c r="BC8" s="16"/>
      <c r="BD8" s="31">
        <f>AL8+AP8+AT8+AX8+BB8</f>
        <v>100</v>
      </c>
      <c r="BE8" s="31">
        <v>0</v>
      </c>
      <c r="BF8" s="34">
        <f>AK8*(AL8+AM8)+AO8*(AP8+AQ8)+AS8*(AT8+AU8)+AW8*(AX8+AY8)+BA8*(BB8+BC8)</f>
        <v>87</v>
      </c>
      <c r="BG8" s="31">
        <v>15</v>
      </c>
      <c r="BH8" s="74"/>
      <c r="BI8" s="21"/>
      <c r="BJ8" s="21"/>
      <c r="BK8" s="21"/>
      <c r="BL8" s="21"/>
      <c r="BM8" s="16">
        <v>0</v>
      </c>
      <c r="BN8" s="16">
        <v>1</v>
      </c>
      <c r="BO8" s="16">
        <v>20</v>
      </c>
      <c r="BP8" s="20">
        <f>(BO8/CG8)*45</f>
        <v>16.363636363636363</v>
      </c>
      <c r="BQ8" s="21"/>
      <c r="BR8" s="21"/>
      <c r="BS8" s="21"/>
      <c r="BT8" s="21"/>
      <c r="BU8" s="16">
        <v>109.9</v>
      </c>
      <c r="BV8" s="16">
        <v>1</v>
      </c>
      <c r="BW8" s="16">
        <v>10</v>
      </c>
      <c r="BX8" s="20">
        <f>(BW8/CG8)*45</f>
        <v>8.181818181818182</v>
      </c>
      <c r="BY8" s="16">
        <v>0</v>
      </c>
      <c r="BZ8" s="16">
        <v>1</v>
      </c>
      <c r="CA8" s="16">
        <v>15</v>
      </c>
      <c r="CB8" s="20">
        <f>(CA8/CG8)*45</f>
        <v>12.272727272727272</v>
      </c>
      <c r="CC8" s="85" t="s">
        <v>77</v>
      </c>
      <c r="CD8" s="16">
        <v>1</v>
      </c>
      <c r="CE8" s="16">
        <v>10</v>
      </c>
      <c r="CF8" s="20">
        <f>(CE8/CG8)*45</f>
        <v>8.181818181818182</v>
      </c>
      <c r="CG8" s="40">
        <f>BK8+BO8+BS8+BW8+CA8+CE8</f>
        <v>55</v>
      </c>
      <c r="CH8" s="40">
        <f>BL8+BP8+BT8+BX8+CB8+CF8</f>
        <v>45</v>
      </c>
      <c r="CI8" s="41">
        <f>BJ8*(BK8+BL8)+BN8*(BO8+BP8)+BR8*(BS8+BT8)+BV8*(BW8+BX8)+BZ8*(CA8+CB8)+CD8*(CE8+CF8)</f>
        <v>100</v>
      </c>
      <c r="CJ8" s="40">
        <v>15</v>
      </c>
      <c r="CK8" s="75"/>
      <c r="CL8" s="16">
        <v>1</v>
      </c>
      <c r="CM8" s="16">
        <v>1</v>
      </c>
      <c r="CN8" s="16">
        <v>30</v>
      </c>
      <c r="CO8" s="16"/>
      <c r="CP8" s="16">
        <v>0.9</v>
      </c>
      <c r="CQ8" s="16">
        <v>0</v>
      </c>
      <c r="CR8" s="16">
        <v>20</v>
      </c>
      <c r="CS8" s="16"/>
      <c r="CT8" s="16">
        <v>1</v>
      </c>
      <c r="CU8" s="16">
        <v>1</v>
      </c>
      <c r="CV8" s="16">
        <v>30</v>
      </c>
      <c r="CW8" s="16"/>
      <c r="CX8" s="16">
        <v>0.8</v>
      </c>
      <c r="CY8" s="16">
        <v>0</v>
      </c>
      <c r="CZ8" s="16">
        <v>20</v>
      </c>
      <c r="DA8" s="16"/>
      <c r="DB8" s="38">
        <f>CN8+CR8+CV8+CZ8</f>
        <v>100</v>
      </c>
      <c r="DC8" s="38"/>
      <c r="DD8" s="76">
        <f>CM8*(CN8+CO8)+CQ8*(CR8+CS8)+CU8*(CV8+CW8)+CY8*(CZ8+DA8)</f>
        <v>60</v>
      </c>
      <c r="DE8" s="38">
        <v>15</v>
      </c>
      <c r="DF8" s="77"/>
      <c r="DG8" s="35">
        <v>0</v>
      </c>
      <c r="DH8" s="16">
        <v>1</v>
      </c>
      <c r="DI8" s="16">
        <v>100</v>
      </c>
      <c r="DJ8" s="44">
        <v>100</v>
      </c>
      <c r="DK8" s="78">
        <v>0</v>
      </c>
      <c r="DL8" s="78">
        <f>DH8*DI8</f>
        <v>100</v>
      </c>
      <c r="DM8" s="88">
        <v>5</v>
      </c>
      <c r="DN8" s="78"/>
      <c r="DO8" s="16">
        <v>109.5</v>
      </c>
      <c r="DP8" s="16">
        <v>0</v>
      </c>
      <c r="DQ8" s="16">
        <v>50</v>
      </c>
      <c r="DR8" s="16"/>
      <c r="DS8" s="16">
        <v>100</v>
      </c>
      <c r="DT8" s="16">
        <v>1</v>
      </c>
      <c r="DU8" s="16">
        <v>50</v>
      </c>
      <c r="DV8" s="16"/>
      <c r="DW8" s="16"/>
      <c r="DX8" s="24">
        <f>DQ8+DU8</f>
        <v>100</v>
      </c>
      <c r="DY8" s="24"/>
      <c r="DZ8" s="47">
        <f>DP8*(DQ8+DR8)+DT8*(DU8+DW8)</f>
        <v>50</v>
      </c>
      <c r="EA8" s="24">
        <v>5</v>
      </c>
      <c r="EB8" s="79"/>
      <c r="EC8" s="35" t="s">
        <v>64</v>
      </c>
      <c r="ED8" s="16">
        <v>1</v>
      </c>
      <c r="EE8" s="16">
        <v>20</v>
      </c>
      <c r="EF8" s="20">
        <f>(EE8/EW8)*60</f>
        <v>30</v>
      </c>
      <c r="EG8" s="140" t="s">
        <v>66</v>
      </c>
      <c r="EH8" s="140"/>
      <c r="EI8" s="140"/>
      <c r="EJ8" s="140"/>
      <c r="EK8" s="54"/>
      <c r="EL8" s="54"/>
      <c r="EM8" s="54"/>
      <c r="EN8" s="54"/>
      <c r="EO8" s="54"/>
      <c r="EP8" s="54"/>
      <c r="EQ8" s="54"/>
      <c r="ER8" s="54"/>
      <c r="ES8" s="85" t="s">
        <v>79</v>
      </c>
      <c r="ET8" s="16">
        <v>1</v>
      </c>
      <c r="EU8" s="16">
        <v>20</v>
      </c>
      <c r="EV8" s="20">
        <f>(EU8/EW8)*60</f>
        <v>30</v>
      </c>
      <c r="EW8" s="58">
        <f>EE8+EU8</f>
        <v>40</v>
      </c>
      <c r="EX8" s="59">
        <f>EF8+EV8</f>
        <v>60</v>
      </c>
      <c r="EY8" s="59">
        <f>ED8*(EE8+EF8)+ET8*(EU8+EV8)</f>
        <v>100</v>
      </c>
      <c r="EZ8" s="58">
        <v>9</v>
      </c>
      <c r="FA8" s="80"/>
      <c r="FB8" s="85">
        <v>0</v>
      </c>
      <c r="FC8" s="85">
        <v>1</v>
      </c>
      <c r="FD8" s="85">
        <v>30</v>
      </c>
      <c r="FE8" s="85"/>
      <c r="FF8" s="85">
        <v>0</v>
      </c>
      <c r="FG8" s="85">
        <v>1</v>
      </c>
      <c r="FH8" s="85">
        <v>30</v>
      </c>
      <c r="FI8" s="85"/>
      <c r="FJ8" s="85">
        <v>0</v>
      </c>
      <c r="FK8" s="85">
        <v>1</v>
      </c>
      <c r="FL8" s="85">
        <v>20</v>
      </c>
      <c r="FM8" s="85"/>
      <c r="FN8" s="85">
        <v>0</v>
      </c>
      <c r="FO8" s="85">
        <v>1</v>
      </c>
      <c r="FP8" s="85">
        <v>20</v>
      </c>
      <c r="FQ8" s="85"/>
      <c r="FR8" s="63">
        <f>FD8+FH8+FL8+FP8</f>
        <v>100</v>
      </c>
      <c r="FS8" s="63"/>
      <c r="FT8" s="64">
        <f>FC8*FD8+FG8*FH8+FK8*FL8+FO8*FP8</f>
        <v>100</v>
      </c>
      <c r="FU8" s="63">
        <v>8</v>
      </c>
      <c r="FV8" s="81"/>
      <c r="FW8" s="16">
        <v>86.2</v>
      </c>
      <c r="FX8" s="16">
        <v>0.5</v>
      </c>
      <c r="FY8" s="16">
        <v>25</v>
      </c>
      <c r="FZ8" s="16"/>
      <c r="GA8" s="16">
        <v>86.2</v>
      </c>
      <c r="GB8" s="16">
        <v>0.5</v>
      </c>
      <c r="GC8" s="16">
        <v>25</v>
      </c>
      <c r="GD8" s="16"/>
      <c r="GE8" s="16">
        <v>72.4</v>
      </c>
      <c r="GF8" s="16">
        <v>0</v>
      </c>
      <c r="GG8" s="16">
        <v>25</v>
      </c>
      <c r="GH8" s="16"/>
      <c r="GI8" s="16">
        <v>82.8</v>
      </c>
      <c r="GJ8" s="16">
        <v>0.5</v>
      </c>
      <c r="GK8" s="16">
        <v>25</v>
      </c>
      <c r="GL8" s="16"/>
      <c r="GM8" s="71">
        <f>FY8+GC8+GG8+GK8</f>
        <v>100</v>
      </c>
      <c r="GN8" s="71"/>
      <c r="GO8" s="72">
        <f>FX8*(FY8+FZ8)+GB8*(GC8+GD8)+GF8*(GG8+GH8)+GJ8*(GK8+GL8)</f>
        <v>37.5</v>
      </c>
      <c r="GP8" s="71">
        <v>8</v>
      </c>
      <c r="GQ8" s="82"/>
      <c r="GR8" s="114">
        <f>AH8+BG8+CJ8+DE8+EA8+EZ8++FU8+GP8+DM8</f>
        <v>100</v>
      </c>
      <c r="GS8" s="115">
        <f>AI8+BH8+CK8+DF8+DN8+EB8+FA8+FV8+GQ8</f>
        <v>0</v>
      </c>
      <c r="GT8" s="83">
        <f>(AG8*(AH8+AI8)+BF8*(BG8+BH8)+CI8*(CJ8+CK8)+DD8*(DE8+DF8)+DL8*(DM8+DN8)+DZ8*(EA8+EB8)+EY8*(EZ8+FA8)+FT8*(FU8+FV8)+GO8*(GP8+GQ8))/100</f>
        <v>78.99</v>
      </c>
    </row>
    <row r="9" spans="1:202" s="17" customFormat="1" ht="93" customHeight="1">
      <c r="A9" s="25">
        <v>919</v>
      </c>
      <c r="B9" s="62" t="s">
        <v>9</v>
      </c>
      <c r="C9" s="16">
        <v>-0.8</v>
      </c>
      <c r="D9" s="23">
        <v>1</v>
      </c>
      <c r="E9" s="16">
        <v>25</v>
      </c>
      <c r="F9" s="16">
        <v>0</v>
      </c>
      <c r="G9" s="20">
        <v>0</v>
      </c>
      <c r="H9" s="16">
        <v>1</v>
      </c>
      <c r="I9" s="16">
        <v>15</v>
      </c>
      <c r="J9" s="16">
        <v>0</v>
      </c>
      <c r="K9" s="16">
        <v>58.3</v>
      </c>
      <c r="L9" s="16">
        <v>0.83</v>
      </c>
      <c r="M9" s="16">
        <v>15</v>
      </c>
      <c r="N9" s="16">
        <v>0</v>
      </c>
      <c r="O9" s="35">
        <v>1</v>
      </c>
      <c r="P9" s="16">
        <v>1</v>
      </c>
      <c r="Q9" s="16">
        <v>15</v>
      </c>
      <c r="R9" s="16">
        <v>0</v>
      </c>
      <c r="S9" s="16">
        <v>3.7</v>
      </c>
      <c r="T9" s="16">
        <v>0</v>
      </c>
      <c r="U9" s="16">
        <v>10</v>
      </c>
      <c r="V9" s="16">
        <v>0</v>
      </c>
      <c r="W9" s="16">
        <v>100</v>
      </c>
      <c r="X9" s="16">
        <v>1</v>
      </c>
      <c r="Y9" s="16">
        <v>10</v>
      </c>
      <c r="Z9" s="16">
        <v>0</v>
      </c>
      <c r="AA9" s="16">
        <v>1</v>
      </c>
      <c r="AB9" s="16">
        <v>1</v>
      </c>
      <c r="AC9" s="16">
        <v>10</v>
      </c>
      <c r="AD9" s="16">
        <v>0</v>
      </c>
      <c r="AE9" s="27">
        <f>E9+I9+M9+Q9+U9+Y9+AC9</f>
        <v>100</v>
      </c>
      <c r="AF9" s="27">
        <v>0</v>
      </c>
      <c r="AG9" s="28">
        <f>D9*(E9+F9)+H9*(I9+J9)+L9*(M9+N9)+P9*(Q9+R9)+T9*(U9+V9)+X9*(Y9+Z9)+AB9*(AC9+AD9)</f>
        <v>87.45</v>
      </c>
      <c r="AH9" s="27">
        <v>20</v>
      </c>
      <c r="AI9" s="73">
        <f>(AH9/GR9)*5</f>
        <v>1.0526315789473684</v>
      </c>
      <c r="AJ9" s="16">
        <v>0</v>
      </c>
      <c r="AK9" s="16">
        <v>1</v>
      </c>
      <c r="AL9" s="16">
        <v>35</v>
      </c>
      <c r="AM9" s="16"/>
      <c r="AN9" s="16">
        <v>100</v>
      </c>
      <c r="AO9" s="90">
        <v>1</v>
      </c>
      <c r="AP9" s="16">
        <v>15</v>
      </c>
      <c r="AQ9" s="16"/>
      <c r="AR9" s="16">
        <v>23.4</v>
      </c>
      <c r="AS9" s="16">
        <v>1</v>
      </c>
      <c r="AT9" s="16">
        <v>20</v>
      </c>
      <c r="AU9" s="16"/>
      <c r="AV9" s="16">
        <v>0</v>
      </c>
      <c r="AW9" s="16">
        <v>1</v>
      </c>
      <c r="AX9" s="16">
        <v>15</v>
      </c>
      <c r="AY9" s="16"/>
      <c r="AZ9" s="16">
        <v>0</v>
      </c>
      <c r="BA9" s="16">
        <v>1</v>
      </c>
      <c r="BB9" s="16">
        <v>15</v>
      </c>
      <c r="BC9" s="16"/>
      <c r="BD9" s="31">
        <f>AL9+AP9+AT9+AX9+BB9</f>
        <v>100</v>
      </c>
      <c r="BE9" s="31">
        <v>0</v>
      </c>
      <c r="BF9" s="34">
        <f>AK9*(AL9+AM9)+AO9*(AP9+AQ9)+AS9*(AT9+AU9)+AW9*(AX9+AY9)+BA9*(BB9+BC9)</f>
        <v>100</v>
      </c>
      <c r="BG9" s="31">
        <v>15</v>
      </c>
      <c r="BH9" s="74">
        <f>(BG9/GR9)*5</f>
        <v>0.7894736842105263</v>
      </c>
      <c r="BI9" s="21"/>
      <c r="BJ9" s="21"/>
      <c r="BK9" s="21"/>
      <c r="BL9" s="21"/>
      <c r="BM9" s="16">
        <v>0</v>
      </c>
      <c r="BN9" s="16">
        <v>1</v>
      </c>
      <c r="BO9" s="16">
        <v>20</v>
      </c>
      <c r="BP9" s="20">
        <f>(BO9/CG9)*45</f>
        <v>16.363636363636363</v>
      </c>
      <c r="BQ9" s="21"/>
      <c r="BR9" s="21"/>
      <c r="BS9" s="21"/>
      <c r="BT9" s="21"/>
      <c r="BU9" s="16">
        <v>103.9</v>
      </c>
      <c r="BV9" s="16">
        <v>0.7</v>
      </c>
      <c r="BW9" s="16">
        <v>10</v>
      </c>
      <c r="BX9" s="20">
        <f>(BW9/CG9)*45</f>
        <v>8.181818181818182</v>
      </c>
      <c r="BY9" s="16">
        <v>-100</v>
      </c>
      <c r="BZ9" s="16">
        <v>0</v>
      </c>
      <c r="CA9" s="16">
        <v>15</v>
      </c>
      <c r="CB9" s="20">
        <f>(CA9/CG9)*45</f>
        <v>12.272727272727272</v>
      </c>
      <c r="CC9" s="85" t="s">
        <v>77</v>
      </c>
      <c r="CD9" s="16">
        <v>1</v>
      </c>
      <c r="CE9" s="16">
        <v>10</v>
      </c>
      <c r="CF9" s="20">
        <f>(CE9/CG9)*45</f>
        <v>8.181818181818182</v>
      </c>
      <c r="CG9" s="40">
        <f>BK9+BO9+BS9+BW9+CA9+CE9</f>
        <v>55</v>
      </c>
      <c r="CH9" s="40">
        <f>BL9+BP9+BT9+BX9+CB9+CF9</f>
        <v>45</v>
      </c>
      <c r="CI9" s="41">
        <f>BJ9*(BK9+BL9)+BN9*(BO9+BP9)+BR9*(BS9+BT9)+BV9*(BW9+BX9)+BZ9*(CA9+CB9)+CD9*(CE9+CF9)</f>
        <v>67.27272727272727</v>
      </c>
      <c r="CJ9" s="40">
        <v>15</v>
      </c>
      <c r="CK9" s="75">
        <f>(CJ9/GR9)*5</f>
        <v>0.7894736842105263</v>
      </c>
      <c r="CL9" s="16">
        <v>0</v>
      </c>
      <c r="CM9" s="16">
        <v>0</v>
      </c>
      <c r="CN9" s="16">
        <v>30</v>
      </c>
      <c r="CO9" s="16"/>
      <c r="CP9" s="16">
        <v>0.9</v>
      </c>
      <c r="CQ9" s="16">
        <v>0</v>
      </c>
      <c r="CR9" s="16">
        <v>20</v>
      </c>
      <c r="CS9" s="16"/>
      <c r="CT9" s="16">
        <v>0</v>
      </c>
      <c r="CU9" s="16">
        <v>0</v>
      </c>
      <c r="CV9" s="16">
        <v>30</v>
      </c>
      <c r="CW9" s="16"/>
      <c r="CX9" s="16">
        <v>0.9</v>
      </c>
      <c r="CY9" s="16">
        <v>0</v>
      </c>
      <c r="CZ9" s="16">
        <v>20</v>
      </c>
      <c r="DA9" s="16"/>
      <c r="DB9" s="38">
        <f>CN9+CR9+CV9+CZ9</f>
        <v>100</v>
      </c>
      <c r="DC9" s="38"/>
      <c r="DD9" s="76">
        <f>CM9*(CN9+CO9)+CQ9*(CR9+CS9)+CU9*(CV9+CW9)+CY9*(CZ9+DA9)</f>
        <v>0</v>
      </c>
      <c r="DE9" s="38">
        <v>15</v>
      </c>
      <c r="DF9" s="77">
        <f>(DE9/GR9)*5</f>
        <v>0.7894736842105263</v>
      </c>
      <c r="DG9" s="21"/>
      <c r="DH9" s="21"/>
      <c r="DI9" s="21"/>
      <c r="DJ9" s="44"/>
      <c r="DK9" s="44"/>
      <c r="DL9" s="44"/>
      <c r="DM9" s="44"/>
      <c r="DN9" s="44"/>
      <c r="DO9" s="16">
        <v>383.3</v>
      </c>
      <c r="DP9" s="16">
        <v>0</v>
      </c>
      <c r="DQ9" s="16">
        <v>50</v>
      </c>
      <c r="DR9" s="16"/>
      <c r="DS9" s="16">
        <v>100</v>
      </c>
      <c r="DT9" s="16">
        <v>1</v>
      </c>
      <c r="DU9" s="16">
        <v>50</v>
      </c>
      <c r="DV9" s="16"/>
      <c r="DW9" s="16"/>
      <c r="DX9" s="24">
        <f>DQ9+DU9</f>
        <v>100</v>
      </c>
      <c r="DY9" s="24"/>
      <c r="DZ9" s="47">
        <f>DP9*(DQ9+DR9)+DT9*(DU9+DW9)</f>
        <v>50</v>
      </c>
      <c r="EA9" s="24">
        <v>5</v>
      </c>
      <c r="EB9" s="79">
        <f>(EA9/GR9)*5</f>
        <v>0.2631578947368421</v>
      </c>
      <c r="EC9" s="137" t="s">
        <v>65</v>
      </c>
      <c r="ED9" s="138"/>
      <c r="EE9" s="138"/>
      <c r="EF9" s="139"/>
      <c r="EG9" s="140" t="s">
        <v>66</v>
      </c>
      <c r="EH9" s="140"/>
      <c r="EI9" s="140"/>
      <c r="EJ9" s="140"/>
      <c r="EK9" s="54"/>
      <c r="EL9" s="54"/>
      <c r="EM9" s="54"/>
      <c r="EN9" s="54"/>
      <c r="EO9" s="54"/>
      <c r="EP9" s="54"/>
      <c r="EQ9" s="54"/>
      <c r="ER9" s="54"/>
      <c r="ES9" s="85" t="s">
        <v>81</v>
      </c>
      <c r="ET9" s="16">
        <v>0</v>
      </c>
      <c r="EU9" s="16">
        <v>20</v>
      </c>
      <c r="EV9" s="20">
        <f>(EU9/EW9)*80</f>
        <v>80</v>
      </c>
      <c r="EW9" s="58">
        <f>EU9</f>
        <v>20</v>
      </c>
      <c r="EX9" s="59">
        <f>EV9</f>
        <v>80</v>
      </c>
      <c r="EY9" s="59">
        <f>ET9*(EU9+EV9)</f>
        <v>0</v>
      </c>
      <c r="EZ9" s="58">
        <v>9</v>
      </c>
      <c r="FA9" s="80">
        <f>(EZ9/GR9)*5</f>
        <v>0.4736842105263158</v>
      </c>
      <c r="FB9" s="85">
        <v>0</v>
      </c>
      <c r="FC9" s="85">
        <v>1</v>
      </c>
      <c r="FD9" s="85">
        <v>30</v>
      </c>
      <c r="FE9" s="85"/>
      <c r="FF9" s="85">
        <v>0</v>
      </c>
      <c r="FG9" s="85">
        <v>1</v>
      </c>
      <c r="FH9" s="85">
        <v>30</v>
      </c>
      <c r="FI9" s="85"/>
      <c r="FJ9" s="85">
        <v>0</v>
      </c>
      <c r="FK9" s="85">
        <v>1</v>
      </c>
      <c r="FL9" s="85">
        <v>20</v>
      </c>
      <c r="FM9" s="85"/>
      <c r="FN9" s="85">
        <v>0</v>
      </c>
      <c r="FO9" s="85">
        <v>1</v>
      </c>
      <c r="FP9" s="85">
        <v>20</v>
      </c>
      <c r="FQ9" s="85"/>
      <c r="FR9" s="63">
        <f>FD9+FH9+FL9+FP9</f>
        <v>100</v>
      </c>
      <c r="FS9" s="63"/>
      <c r="FT9" s="64">
        <f>FC9*FD9+FG9*FH9+FK9*FL9+FO9*FP9</f>
        <v>100</v>
      </c>
      <c r="FU9" s="63">
        <v>8</v>
      </c>
      <c r="FV9" s="81">
        <f>(FU9/GR9)*5</f>
        <v>0.42105263157894735</v>
      </c>
      <c r="FW9" s="16">
        <v>44.4</v>
      </c>
      <c r="FX9" s="16">
        <v>0</v>
      </c>
      <c r="FY9" s="16">
        <v>25</v>
      </c>
      <c r="FZ9" s="16"/>
      <c r="GA9" s="16">
        <v>100</v>
      </c>
      <c r="GB9" s="16">
        <v>1</v>
      </c>
      <c r="GC9" s="16">
        <v>25</v>
      </c>
      <c r="GD9" s="16"/>
      <c r="GE9" s="16">
        <v>55.6</v>
      </c>
      <c r="GF9" s="16">
        <v>0</v>
      </c>
      <c r="GG9" s="16">
        <v>25</v>
      </c>
      <c r="GH9" s="16"/>
      <c r="GI9" s="16">
        <v>88.9</v>
      </c>
      <c r="GJ9" s="16">
        <v>0.5</v>
      </c>
      <c r="GK9" s="16">
        <v>25</v>
      </c>
      <c r="GL9" s="16"/>
      <c r="GM9" s="71">
        <f>FY9+GC9+GG9+GK9</f>
        <v>100</v>
      </c>
      <c r="GN9" s="71"/>
      <c r="GO9" s="72">
        <f>FX9*(FY9+FZ9)+GB9*(GC9+GD9)+GF9*(GG9+GH9)+GJ9*(GK9+GL9)</f>
        <v>37.5</v>
      </c>
      <c r="GP9" s="71">
        <v>8</v>
      </c>
      <c r="GQ9" s="82">
        <f>(GP9/GR9)*5</f>
        <v>0.42105263157894735</v>
      </c>
      <c r="GR9" s="114">
        <f>AH9+BG9+CJ9+DE9+EA9+EZ9++FU9+GP9+DM9</f>
        <v>95</v>
      </c>
      <c r="GS9" s="115">
        <f>AI9+BH9+CK9+DF9+DN9+EB9+FA9+FV9+GQ9</f>
        <v>5</v>
      </c>
      <c r="GT9" s="83">
        <f>(AG9*(AH9+AI9)+BF9*(BG9+BH9)+CI9*(CJ9+CK9)+DD9*(DE9+DF9)+DL9*(DM9+DN9)+DZ9*(EA9+EB9)+EY9*(EZ9+FA9)+FT9*(FU9+FV9)+GO9*(GP9+GQ9))/100</f>
        <v>59.03253588516747</v>
      </c>
    </row>
    <row r="10" spans="1:202" s="6" customFormat="1" ht="28.5" customHeight="1">
      <c r="A10" s="173" t="s">
        <v>36</v>
      </c>
      <c r="B10" s="173"/>
      <c r="C10" s="93"/>
      <c r="D10" s="7">
        <f>(D6+D7+D8+D9)/4</f>
        <v>0.98</v>
      </c>
      <c r="E10" s="5"/>
      <c r="F10" s="3"/>
      <c r="G10" s="5"/>
      <c r="H10" s="7">
        <f>(H6+H7+H8+H9)/4</f>
        <v>1</v>
      </c>
      <c r="I10" s="5"/>
      <c r="J10" s="5"/>
      <c r="K10" s="8"/>
      <c r="L10" s="7">
        <f>(L6+L7+L8+L9)/4</f>
        <v>0.6224999999999999</v>
      </c>
      <c r="M10" s="5"/>
      <c r="N10" s="3"/>
      <c r="O10" s="5"/>
      <c r="P10" s="7">
        <f>(P6+P7+P8+P9)/4</f>
        <v>0.5</v>
      </c>
      <c r="Q10" s="5"/>
      <c r="R10" s="3"/>
      <c r="S10" s="5"/>
      <c r="T10" s="7">
        <f>(T6+T7+T8+T9)/4</f>
        <v>0.0625</v>
      </c>
      <c r="U10" s="5"/>
      <c r="V10" s="3"/>
      <c r="W10" s="5"/>
      <c r="X10" s="7">
        <f>(X6+X7+X8+X9)/3</f>
        <v>0.6666666666666666</v>
      </c>
      <c r="Y10" s="5"/>
      <c r="Z10" s="5"/>
      <c r="AA10" s="5"/>
      <c r="AB10" s="7">
        <f>(AB6+AB7+AB8+AB9)/3</f>
        <v>1</v>
      </c>
      <c r="AC10" s="5"/>
      <c r="AD10" s="5"/>
      <c r="AE10" s="29"/>
      <c r="AF10" s="29"/>
      <c r="AG10" s="30">
        <f>(AG6+AG7+AG8+AG9)/4</f>
        <v>73.75625</v>
      </c>
      <c r="AH10" s="30"/>
      <c r="AI10" s="30"/>
      <c r="AJ10" s="5"/>
      <c r="AK10" s="7">
        <f>(AK6+AK7+AK8+AK9)/4</f>
        <v>0.98</v>
      </c>
      <c r="AL10" s="5"/>
      <c r="AM10" s="3"/>
      <c r="AN10" s="5"/>
      <c r="AO10" s="7">
        <f>(AO6+AO7+AO8+AO9)/3</f>
        <v>0.8666666666666667</v>
      </c>
      <c r="AP10" s="5"/>
      <c r="AQ10" s="3"/>
      <c r="AR10" s="5"/>
      <c r="AS10" s="7">
        <f>(AS6+AS7+AS8+AS9)/4</f>
        <v>0.375</v>
      </c>
      <c r="AT10" s="5"/>
      <c r="AU10" s="5"/>
      <c r="AV10" s="5"/>
      <c r="AW10" s="7">
        <f>(AW6+AW7+AW8+AW9)/4</f>
        <v>1</v>
      </c>
      <c r="AX10" s="7"/>
      <c r="AY10" s="3"/>
      <c r="AZ10" s="5"/>
      <c r="BA10" s="7">
        <f>(BA6+BA7+BA8+BA9)/4</f>
        <v>1</v>
      </c>
      <c r="BB10" s="7"/>
      <c r="BC10" s="3"/>
      <c r="BD10" s="32"/>
      <c r="BE10" s="32"/>
      <c r="BF10" s="94">
        <f>(BF6+BF7+BF8+BF9)/4</f>
        <v>84.37132352941177</v>
      </c>
      <c r="BG10" s="33"/>
      <c r="BH10" s="33"/>
      <c r="BI10" s="5"/>
      <c r="BJ10" s="7">
        <f>(BJ6+BJ7+BJ8+BJ9)/1</f>
        <v>0.93</v>
      </c>
      <c r="BK10" s="5"/>
      <c r="BL10" s="5"/>
      <c r="BM10" s="4"/>
      <c r="BN10" s="7">
        <f>(BN6+BN7+BN8+BN9)/4</f>
        <v>0.5</v>
      </c>
      <c r="BO10" s="5"/>
      <c r="BP10" s="5"/>
      <c r="BQ10" s="5"/>
      <c r="BR10" s="7">
        <f>(BR6+BR7+BR8+BR9)/1</f>
        <v>0</v>
      </c>
      <c r="BS10" s="5"/>
      <c r="BT10" s="3"/>
      <c r="BU10" s="3"/>
      <c r="BV10" s="7">
        <f>(BV6+BV7+BV8+BV9)/3</f>
        <v>0.9</v>
      </c>
      <c r="BW10" s="3"/>
      <c r="BX10" s="3"/>
      <c r="BY10" s="3"/>
      <c r="BZ10" s="7">
        <f>(BZ6+BZ7+BZ8+BZ9)/4</f>
        <v>0.5</v>
      </c>
      <c r="CA10" s="3"/>
      <c r="CB10" s="3"/>
      <c r="CC10" s="3"/>
      <c r="CD10" s="7">
        <f>(CD6+CD7+CD8+CD9)/4</f>
        <v>1</v>
      </c>
      <c r="CE10" s="3"/>
      <c r="CF10" s="3"/>
      <c r="CG10" s="42"/>
      <c r="CH10" s="42"/>
      <c r="CI10" s="95">
        <f>(CI6+CI7+CI8+CI9)/4</f>
        <v>66.5195707070707</v>
      </c>
      <c r="CJ10" s="42"/>
      <c r="CK10" s="42"/>
      <c r="CL10" s="5"/>
      <c r="CM10" s="7">
        <f>(CM6+CM7+CM8+CM9)/4</f>
        <v>0.5</v>
      </c>
      <c r="CN10" s="5"/>
      <c r="CO10" s="5"/>
      <c r="CP10" s="5"/>
      <c r="CQ10" s="7">
        <f>(CQ6+CQ7+CQ8+CQ9)/4</f>
        <v>0.5</v>
      </c>
      <c r="CR10" s="5"/>
      <c r="CS10" s="5"/>
      <c r="CT10" s="5"/>
      <c r="CU10" s="7">
        <f>(CU6+CU7+CU8+CU9)/4</f>
        <v>0.25</v>
      </c>
      <c r="CV10" s="5"/>
      <c r="CW10" s="5"/>
      <c r="CX10" s="5"/>
      <c r="CY10" s="7">
        <f>(CY6+CY7+CY8+CY9)/4</f>
        <v>0</v>
      </c>
      <c r="CZ10" s="5"/>
      <c r="DA10" s="5"/>
      <c r="DB10" s="38"/>
      <c r="DC10" s="38"/>
      <c r="DD10" s="96">
        <f>(DD6+DD7+DD8+DD9)/4</f>
        <v>45</v>
      </c>
      <c r="DE10" s="39"/>
      <c r="DF10" s="39"/>
      <c r="DG10" s="9"/>
      <c r="DH10" s="7">
        <f>(DH6+DH7+DH8+DH9)/1</f>
        <v>1</v>
      </c>
      <c r="DI10" s="5"/>
      <c r="DJ10" s="46"/>
      <c r="DK10" s="45"/>
      <c r="DL10" s="86">
        <f>(DL6+DL7+DL8+DL9)/1</f>
        <v>100</v>
      </c>
      <c r="DM10" s="86"/>
      <c r="DN10" s="86"/>
      <c r="DO10" s="10"/>
      <c r="DP10" s="7">
        <f>(DP6+DP7+DP8+DP9)/4</f>
        <v>0</v>
      </c>
      <c r="DQ10" s="10"/>
      <c r="DR10" s="10"/>
      <c r="DS10" s="10"/>
      <c r="DT10" s="7">
        <f>(DT6+DT7+DT8+DT9)/4</f>
        <v>0.9375</v>
      </c>
      <c r="DU10" s="10"/>
      <c r="DV10" s="10"/>
      <c r="DW10" s="10"/>
      <c r="DX10" s="24"/>
      <c r="DY10" s="48"/>
      <c r="DZ10" s="97">
        <f>(DZ6+DZ7+DZ8+DZ9)/4</f>
        <v>46.875</v>
      </c>
      <c r="EA10" s="48"/>
      <c r="EB10" s="49"/>
      <c r="EC10" s="10"/>
      <c r="ED10" s="7">
        <f>(ED6+ED7+ED8+ED9)/2</f>
        <v>1</v>
      </c>
      <c r="EE10" s="10"/>
      <c r="EF10" s="10"/>
      <c r="EG10" s="5"/>
      <c r="EH10" s="7">
        <f>(EH6+EH7+EH8+EH9)/2</f>
        <v>0.75</v>
      </c>
      <c r="EI10" s="5"/>
      <c r="EJ10" s="5"/>
      <c r="EK10" s="54"/>
      <c r="EL10" s="54"/>
      <c r="EM10" s="54"/>
      <c r="EN10" s="54"/>
      <c r="EO10" s="54"/>
      <c r="EP10" s="54"/>
      <c r="EQ10" s="54"/>
      <c r="ER10" s="54"/>
      <c r="ES10" s="10"/>
      <c r="ET10" s="7">
        <f>(ET6+ET7+ET8+ET9)/4</f>
        <v>0.25</v>
      </c>
      <c r="EU10" s="10"/>
      <c r="EV10" s="10"/>
      <c r="EW10" s="58"/>
      <c r="EX10" s="60"/>
      <c r="EY10" s="98">
        <f>(EY7+EY8+EY9+EY12)/4</f>
        <v>60.416666666666664</v>
      </c>
      <c r="EZ10" s="60"/>
      <c r="FA10" s="60"/>
      <c r="FB10" s="10"/>
      <c r="FC10" s="7">
        <f>(FC6+FC7+FC8+FC9)/4</f>
        <v>0.75</v>
      </c>
      <c r="FD10" s="10"/>
      <c r="FE10" s="10"/>
      <c r="FF10" s="10"/>
      <c r="FG10" s="7">
        <f>(FG6+FG7+FG8+FG9)/4</f>
        <v>0.75</v>
      </c>
      <c r="FH10" s="10"/>
      <c r="FI10" s="10"/>
      <c r="FJ10" s="10"/>
      <c r="FK10" s="7">
        <f>(FK6+FK7+FK8+FK9)/4</f>
        <v>0.8360000000000001</v>
      </c>
      <c r="FL10" s="10"/>
      <c r="FM10" s="10"/>
      <c r="FN10" s="10"/>
      <c r="FO10" s="7">
        <f>(FO6+FO7+FO8+FO9)/4</f>
        <v>0.75</v>
      </c>
      <c r="FP10" s="10"/>
      <c r="FQ10" s="10"/>
      <c r="FR10" s="63"/>
      <c r="FS10" s="65"/>
      <c r="FT10" s="99">
        <f>(FT6+FT7+FT8+FT9)/4</f>
        <v>76.72</v>
      </c>
      <c r="FU10" s="65"/>
      <c r="FV10" s="65"/>
      <c r="FW10" s="10"/>
      <c r="FX10" s="7">
        <f>(FX6+FX7+FX8+FX9)/3</f>
        <v>0.5</v>
      </c>
      <c r="FY10" s="10"/>
      <c r="FZ10" s="10"/>
      <c r="GA10" s="10"/>
      <c r="GB10" s="7">
        <f>(GB6+GB7+GB8+GB9)/4</f>
        <v>0.625</v>
      </c>
      <c r="GC10" s="10"/>
      <c r="GD10" s="10"/>
      <c r="GE10" s="10"/>
      <c r="GF10" s="7">
        <f>(GF6+GF7+GF8+GF9)/4</f>
        <v>0.375</v>
      </c>
      <c r="GG10" s="10"/>
      <c r="GH10" s="10"/>
      <c r="GI10" s="10"/>
      <c r="GJ10" s="7">
        <f>(GJ6+GJ7+GJ8+GJ9)/4</f>
        <v>0.625</v>
      </c>
      <c r="GK10" s="10"/>
      <c r="GL10" s="10"/>
      <c r="GM10" s="71"/>
      <c r="GN10" s="69"/>
      <c r="GO10" s="100">
        <f>(GO6+GO7+GO8+GO9)/4</f>
        <v>56.25</v>
      </c>
      <c r="GP10" s="69"/>
      <c r="GQ10" s="69"/>
      <c r="GR10" s="10"/>
      <c r="GS10" s="10"/>
      <c r="GT10" s="84">
        <f>(GT6+GT7+GT8+GT9)/4</f>
        <v>64.93827277418144</v>
      </c>
    </row>
    <row r="11" spans="1:202" ht="26.25" customHeight="1">
      <c r="A11" s="188" t="s">
        <v>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/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89"/>
      <c r="FL11" s="189"/>
      <c r="FM11" s="189"/>
      <c r="FN11" s="189"/>
      <c r="FO11" s="189"/>
      <c r="FP11" s="189"/>
      <c r="FQ11" s="189"/>
      <c r="FR11" s="189"/>
      <c r="FS11" s="189"/>
      <c r="FT11" s="189"/>
      <c r="FU11" s="189"/>
      <c r="FV11" s="189"/>
      <c r="FW11" s="189"/>
      <c r="FX11" s="189"/>
      <c r="FY11" s="189"/>
      <c r="FZ11" s="189"/>
      <c r="GA11" s="189"/>
      <c r="GB11" s="189"/>
      <c r="GC11" s="189"/>
      <c r="GD11" s="189"/>
      <c r="GE11" s="189"/>
      <c r="GF11" s="189"/>
      <c r="GG11" s="189"/>
      <c r="GH11" s="189"/>
      <c r="GI11" s="189"/>
      <c r="GJ11" s="189"/>
      <c r="GK11" s="189"/>
      <c r="GL11" s="189"/>
      <c r="GM11" s="189"/>
      <c r="GN11" s="189"/>
      <c r="GO11" s="189"/>
      <c r="GP11" s="189"/>
      <c r="GQ11" s="189"/>
      <c r="GR11" s="189"/>
      <c r="GS11" s="189"/>
      <c r="GT11" s="190"/>
    </row>
    <row r="12" spans="1:202" ht="43.5" customHeight="1">
      <c r="A12" s="25">
        <v>913</v>
      </c>
      <c r="B12" s="37" t="s">
        <v>2</v>
      </c>
      <c r="C12" s="16">
        <v>-8.6</v>
      </c>
      <c r="D12" s="16">
        <v>1</v>
      </c>
      <c r="E12" s="16">
        <v>25</v>
      </c>
      <c r="F12" s="20">
        <f>E12/AE12*20</f>
        <v>6.25</v>
      </c>
      <c r="G12" s="16">
        <v>-0.4</v>
      </c>
      <c r="H12" s="16">
        <v>0</v>
      </c>
      <c r="I12" s="16">
        <v>15</v>
      </c>
      <c r="J12" s="20">
        <f>(I12/AE12)*20</f>
        <v>3.75</v>
      </c>
      <c r="K12" s="16">
        <v>16.7</v>
      </c>
      <c r="L12" s="16">
        <v>1</v>
      </c>
      <c r="M12" s="16">
        <v>15</v>
      </c>
      <c r="N12" s="20">
        <f>M12/AE12*20</f>
        <v>3.75</v>
      </c>
      <c r="O12" s="35">
        <v>1</v>
      </c>
      <c r="P12" s="16">
        <v>1</v>
      </c>
      <c r="Q12" s="16">
        <v>15</v>
      </c>
      <c r="R12" s="20">
        <f>Q12/AE12*20</f>
        <v>3.75</v>
      </c>
      <c r="S12" s="16">
        <v>0.6</v>
      </c>
      <c r="T12" s="16">
        <v>0.75</v>
      </c>
      <c r="U12" s="16">
        <v>10</v>
      </c>
      <c r="V12" s="16">
        <f>10/AE12*20</f>
        <v>2.5</v>
      </c>
      <c r="W12" s="21"/>
      <c r="X12" s="21"/>
      <c r="Y12" s="21"/>
      <c r="Z12" s="21"/>
      <c r="AA12" s="21"/>
      <c r="AB12" s="21"/>
      <c r="AC12" s="21"/>
      <c r="AD12" s="21"/>
      <c r="AE12" s="27">
        <f>E12+I12+M12+Q12+U12+Y12+AC12</f>
        <v>80</v>
      </c>
      <c r="AF12" s="28">
        <f>F12+J12+N12+R12+V12+Z12+AD12</f>
        <v>20</v>
      </c>
      <c r="AG12" s="28">
        <f>D12*(E12+F12)+H12*(I12+J12)+L12*(M12+N12)+P12*(Q12+R12)+T12*(U12+V12)+X12*(Y12+Z12)+AB12*(AC12+AD12)</f>
        <v>78.125</v>
      </c>
      <c r="AH12" s="27">
        <v>20</v>
      </c>
      <c r="AI12" s="73">
        <f>(AH12/GR12)*33</f>
        <v>9.850746268656716</v>
      </c>
      <c r="AJ12" s="16">
        <v>2.1</v>
      </c>
      <c r="AK12" s="16">
        <v>0.98</v>
      </c>
      <c r="AL12" s="16">
        <v>35</v>
      </c>
      <c r="AM12" s="20">
        <f>(AL12/BD12)*30</f>
        <v>15</v>
      </c>
      <c r="AN12" s="21"/>
      <c r="AO12" s="21"/>
      <c r="AP12" s="21"/>
      <c r="AQ12" s="21"/>
      <c r="AR12" s="16">
        <v>30.6</v>
      </c>
      <c r="AS12" s="16">
        <v>0</v>
      </c>
      <c r="AT12" s="16">
        <v>20</v>
      </c>
      <c r="AU12" s="20">
        <f>(AT12/BD12)*30</f>
        <v>8.571428571428571</v>
      </c>
      <c r="AV12" s="16">
        <v>0</v>
      </c>
      <c r="AW12" s="16">
        <v>1</v>
      </c>
      <c r="AX12" s="16">
        <v>15</v>
      </c>
      <c r="AY12" s="20">
        <f>(AX12/BD12)*30</f>
        <v>6.428571428571428</v>
      </c>
      <c r="AZ12" s="21"/>
      <c r="BA12" s="21"/>
      <c r="BB12" s="21"/>
      <c r="BC12" s="21"/>
      <c r="BD12" s="31">
        <f>AL12+AP12+AT12+AX12+BB12</f>
        <v>70</v>
      </c>
      <c r="BE12" s="31">
        <f>AM12+AU12+AY12</f>
        <v>29.999999999999996</v>
      </c>
      <c r="BF12" s="34">
        <f>AK12*(AL12+AM12)+AO12*(AP12+AQ12)+AS12*(AT12+AU12)+AW12*(AX12+AY12)+BA12*(BB12+BC12)</f>
        <v>70.42857142857143</v>
      </c>
      <c r="BG12" s="31">
        <v>15</v>
      </c>
      <c r="BH12" s="74">
        <f>(BG12/GR12)*33</f>
        <v>7.388059701492538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36"/>
      <c r="CD12" s="36"/>
      <c r="CE12" s="36"/>
      <c r="CF12" s="36"/>
      <c r="CG12" s="40"/>
      <c r="CH12" s="40"/>
      <c r="CI12" s="41"/>
      <c r="CJ12" s="40"/>
      <c r="CK12" s="40"/>
      <c r="CL12" s="16">
        <v>1</v>
      </c>
      <c r="CM12" s="16">
        <v>1</v>
      </c>
      <c r="CN12" s="16">
        <v>30</v>
      </c>
      <c r="CO12" s="20">
        <f>(CN12/DB12)*50</f>
        <v>30</v>
      </c>
      <c r="CP12" s="85">
        <v>1</v>
      </c>
      <c r="CQ12" s="85">
        <v>1</v>
      </c>
      <c r="CR12" s="16">
        <v>20</v>
      </c>
      <c r="CS12" s="20">
        <f>(CR12/DB12)*50</f>
        <v>20</v>
      </c>
      <c r="CT12" s="36"/>
      <c r="CU12" s="36"/>
      <c r="CV12" s="36"/>
      <c r="CW12" s="36"/>
      <c r="CX12" s="36"/>
      <c r="CY12" s="36"/>
      <c r="CZ12" s="36"/>
      <c r="DA12" s="36"/>
      <c r="DB12" s="38">
        <f>CN12+CR12</f>
        <v>50</v>
      </c>
      <c r="DC12" s="76">
        <f>CO12+CS12</f>
        <v>50</v>
      </c>
      <c r="DD12" s="76">
        <f>CM12*(CN12+CO12)+CQ12*(CR12+CS12)+CU12*(CV12+CW12)+CY12*(CZ12+DA12)</f>
        <v>100</v>
      </c>
      <c r="DE12" s="38">
        <v>15</v>
      </c>
      <c r="DF12" s="77">
        <f>(DE12/GR12)*33</f>
        <v>7.388059701492538</v>
      </c>
      <c r="DG12" s="21"/>
      <c r="DH12" s="21"/>
      <c r="DI12" s="21"/>
      <c r="DJ12" s="44"/>
      <c r="DK12" s="45"/>
      <c r="DL12" s="45"/>
      <c r="DM12" s="45"/>
      <c r="DN12" s="45"/>
      <c r="DO12" s="21"/>
      <c r="DP12" s="21"/>
      <c r="DQ12" s="21"/>
      <c r="DR12" s="21"/>
      <c r="DS12" s="43"/>
      <c r="DT12" s="43"/>
      <c r="DU12" s="43"/>
      <c r="DV12" s="43"/>
      <c r="DW12" s="43"/>
      <c r="DX12" s="24"/>
      <c r="DY12" s="50"/>
      <c r="DZ12" s="48"/>
      <c r="EA12" s="48"/>
      <c r="EB12" s="51"/>
      <c r="EC12" s="16" t="s">
        <v>64</v>
      </c>
      <c r="ED12" s="16">
        <v>1</v>
      </c>
      <c r="EE12" s="16">
        <v>20</v>
      </c>
      <c r="EF12" s="20">
        <f>(EE12/EW12)*60</f>
        <v>30</v>
      </c>
      <c r="EG12" s="85" t="s">
        <v>67</v>
      </c>
      <c r="EH12" s="85">
        <v>0.5</v>
      </c>
      <c r="EI12" s="85">
        <v>20</v>
      </c>
      <c r="EJ12" s="20">
        <f>(EI12/EW12)*60</f>
        <v>30</v>
      </c>
      <c r="EK12" s="21"/>
      <c r="EL12" s="21"/>
      <c r="EM12" s="21"/>
      <c r="EN12" s="21"/>
      <c r="EO12" s="21"/>
      <c r="EP12" s="21"/>
      <c r="EQ12" s="21"/>
      <c r="ER12" s="21"/>
      <c r="ES12" s="53"/>
      <c r="ET12" s="53"/>
      <c r="EU12" s="53"/>
      <c r="EV12" s="53"/>
      <c r="EW12" s="58">
        <f>EE12+EI12+EM12+EQ12</f>
        <v>40</v>
      </c>
      <c r="EX12" s="59">
        <f>EF12+EJ12</f>
        <v>60</v>
      </c>
      <c r="EY12" s="59">
        <f>ED12*(EE12+EF12)+EH12*(EI12+EJ12)</f>
        <v>75</v>
      </c>
      <c r="EZ12" s="58">
        <v>9</v>
      </c>
      <c r="FA12" s="80">
        <f>(EZ12/GR12)*33</f>
        <v>4.432835820895522</v>
      </c>
      <c r="FB12" s="85">
        <v>0</v>
      </c>
      <c r="FC12" s="85">
        <v>1</v>
      </c>
      <c r="FD12" s="85">
        <v>30</v>
      </c>
      <c r="FE12" s="20">
        <f>(FD12/FR12)*40</f>
        <v>20</v>
      </c>
      <c r="FF12" s="85">
        <v>0</v>
      </c>
      <c r="FG12" s="85">
        <v>1</v>
      </c>
      <c r="FH12" s="85">
        <v>30</v>
      </c>
      <c r="FI12" s="20">
        <f>(FH12/FR12)*40</f>
        <v>20</v>
      </c>
      <c r="FJ12" s="21"/>
      <c r="FK12" s="21"/>
      <c r="FL12" s="21"/>
      <c r="FM12" s="21"/>
      <c r="FN12" s="21"/>
      <c r="FO12" s="21"/>
      <c r="FP12" s="21"/>
      <c r="FQ12" s="21"/>
      <c r="FR12" s="63">
        <f>FD12+FH12</f>
        <v>60</v>
      </c>
      <c r="FS12" s="64">
        <f>FE12+FI12</f>
        <v>40</v>
      </c>
      <c r="FT12" s="64">
        <f>FC12*(FD12+FE12)+FG12*(FH12+FI12)</f>
        <v>100</v>
      </c>
      <c r="FU12" s="63">
        <v>8</v>
      </c>
      <c r="FV12" s="81">
        <f>(FU12/GR12)*33</f>
        <v>3.9402985074626864</v>
      </c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67"/>
      <c r="GN12" s="67"/>
      <c r="GO12" s="68"/>
      <c r="GP12" s="69"/>
      <c r="GQ12" s="69"/>
      <c r="GR12" s="114">
        <f>AH12+BG12+CJ12+DE12+DM12+EA12+EZ12+FU12+GP12</f>
        <v>67</v>
      </c>
      <c r="GS12" s="115">
        <f>AI12+BH12+CK12+DF12+DN12+EB12+FA12+FV12+GQ12</f>
        <v>33</v>
      </c>
      <c r="GT12" s="83">
        <f>(AG12*(AH12+AI12)+BF12*(BG12+BH12)+CI12*(CJ12+CK12)+DD12*(DE12+DF12)+DL12*(DM12+DN12)+DZ12*(EA12+EB12)+EY12*(EZ12+FA12)+FT12*(FU12+FV12)+GO12*(GP12+GQ12))/100</f>
        <v>83.49147121535181</v>
      </c>
    </row>
    <row r="13" spans="1:202" ht="51.75" customHeight="1">
      <c r="A13" s="25">
        <v>924</v>
      </c>
      <c r="B13" s="37" t="s">
        <v>1</v>
      </c>
      <c r="C13" s="16">
        <v>-19.5</v>
      </c>
      <c r="D13" s="16">
        <v>1</v>
      </c>
      <c r="E13" s="16">
        <v>25</v>
      </c>
      <c r="F13" s="20">
        <f>E13/AE13*20</f>
        <v>6.25</v>
      </c>
      <c r="G13" s="16">
        <v>-0.1</v>
      </c>
      <c r="H13" s="16">
        <v>0</v>
      </c>
      <c r="I13" s="16">
        <v>15</v>
      </c>
      <c r="J13" s="20">
        <f>(I13/AE13)*20</f>
        <v>3.75</v>
      </c>
      <c r="K13" s="16">
        <v>16.7</v>
      </c>
      <c r="L13" s="16">
        <v>1</v>
      </c>
      <c r="M13" s="16">
        <v>15</v>
      </c>
      <c r="N13" s="20">
        <f>M13/AE13*20</f>
        <v>3.75</v>
      </c>
      <c r="O13" s="35">
        <v>1</v>
      </c>
      <c r="P13" s="16">
        <v>1</v>
      </c>
      <c r="Q13" s="16">
        <v>15</v>
      </c>
      <c r="R13" s="20">
        <f>Q13/AE13*20</f>
        <v>3.75</v>
      </c>
      <c r="S13" s="16">
        <v>0.8</v>
      </c>
      <c r="T13" s="16">
        <v>0.75</v>
      </c>
      <c r="U13" s="16">
        <v>10</v>
      </c>
      <c r="V13" s="16">
        <f>10/AE13*20</f>
        <v>2.5</v>
      </c>
      <c r="W13" s="21"/>
      <c r="X13" s="21"/>
      <c r="Y13" s="21"/>
      <c r="Z13" s="21"/>
      <c r="AA13" s="21"/>
      <c r="AB13" s="21"/>
      <c r="AC13" s="21"/>
      <c r="AD13" s="21"/>
      <c r="AE13" s="27">
        <f>E13+I13+M13+Q13+U13+Y13+AC13</f>
        <v>80</v>
      </c>
      <c r="AF13" s="28">
        <f>F12+J12+N12+R12+V12+Z12+AD12</f>
        <v>20</v>
      </c>
      <c r="AG13" s="28">
        <f>D13*(E13+F13)+H13*(I13+J13)+L13*(M13+N13)+P13*(Q13+R13)+T13*(U13+V13)+X13*(Y13+Z13)+AB13*(AC13+AD13)</f>
        <v>78.125</v>
      </c>
      <c r="AH13" s="27">
        <v>20</v>
      </c>
      <c r="AI13" s="73">
        <f>(AH13/GR13)*27</f>
        <v>7.397260273972602</v>
      </c>
      <c r="AJ13" s="16">
        <v>12.9</v>
      </c>
      <c r="AK13" s="16">
        <v>0.87</v>
      </c>
      <c r="AL13" s="16">
        <v>35</v>
      </c>
      <c r="AM13" s="20">
        <f>(AL13/BD13)*30</f>
        <v>15</v>
      </c>
      <c r="AN13" s="21"/>
      <c r="AO13" s="21"/>
      <c r="AP13" s="21"/>
      <c r="AQ13" s="21"/>
      <c r="AR13" s="16">
        <v>39.6</v>
      </c>
      <c r="AS13" s="16">
        <v>0</v>
      </c>
      <c r="AT13" s="16">
        <v>20</v>
      </c>
      <c r="AU13" s="20">
        <f>(AT13/BD13)*30</f>
        <v>8.571428571428571</v>
      </c>
      <c r="AV13" s="16">
        <v>0</v>
      </c>
      <c r="AW13" s="16">
        <v>1</v>
      </c>
      <c r="AX13" s="16">
        <v>15</v>
      </c>
      <c r="AY13" s="20">
        <f>(AX13/BD13)*30</f>
        <v>6.428571428571428</v>
      </c>
      <c r="AZ13" s="21"/>
      <c r="BA13" s="21"/>
      <c r="BB13" s="21"/>
      <c r="BC13" s="21"/>
      <c r="BD13" s="31">
        <f>AL13+AP13+AT13+AX13+BB13</f>
        <v>70</v>
      </c>
      <c r="BE13" s="31">
        <f>AM13+AU13+AY13</f>
        <v>29.999999999999996</v>
      </c>
      <c r="BF13" s="34">
        <f>AK13*(AL13+AM13)+AO13*(AP13+AQ13)+AS13*(AT13+AU13)+AW13*(AX13+AY13)+BA13*(BB13+BC13)</f>
        <v>64.92857142857143</v>
      </c>
      <c r="BG13" s="31">
        <v>15</v>
      </c>
      <c r="BH13" s="74">
        <f>(BG13/GR13)*27</f>
        <v>5.547945205479452</v>
      </c>
      <c r="BI13" s="21"/>
      <c r="BJ13" s="21"/>
      <c r="BK13" s="21"/>
      <c r="BL13" s="21"/>
      <c r="BM13" s="16">
        <v>0</v>
      </c>
      <c r="BN13" s="16">
        <v>1</v>
      </c>
      <c r="BO13" s="16">
        <v>20</v>
      </c>
      <c r="BP13" s="20">
        <f>(BO13/CG13)*55</f>
        <v>24.444444444444443</v>
      </c>
      <c r="BQ13" s="21"/>
      <c r="BR13" s="21"/>
      <c r="BS13" s="21"/>
      <c r="BT13" s="21"/>
      <c r="BU13" s="21"/>
      <c r="BV13" s="21"/>
      <c r="BW13" s="21"/>
      <c r="BX13" s="21"/>
      <c r="BY13" s="16">
        <v>0</v>
      </c>
      <c r="BZ13" s="16">
        <v>1</v>
      </c>
      <c r="CA13" s="16">
        <v>15</v>
      </c>
      <c r="CB13" s="20">
        <f>(CA13/CG13)*55</f>
        <v>18.333333333333332</v>
      </c>
      <c r="CC13" s="85" t="s">
        <v>77</v>
      </c>
      <c r="CD13" s="16">
        <v>1</v>
      </c>
      <c r="CE13" s="16">
        <v>10</v>
      </c>
      <c r="CF13" s="20">
        <f>(CE13/CG13)*55</f>
        <v>12.222222222222221</v>
      </c>
      <c r="CG13" s="40">
        <f>BK13+BO13+BS13+BW13+CA13+CE13</f>
        <v>45</v>
      </c>
      <c r="CH13" s="40">
        <f>BL13+BP13+BT13+BX13+CB13+CF13</f>
        <v>54.99999999999999</v>
      </c>
      <c r="CI13" s="41">
        <f>BJ13*(BK13+BL13)+BN13*(BO13+BP13)+BR13*(BS13+BT13)+BV13*(BW13+BX13)+BZ13*(CA13+CB13)+CD13*(CE13+CF13)</f>
        <v>100</v>
      </c>
      <c r="CJ13" s="40">
        <v>15</v>
      </c>
      <c r="CK13" s="75">
        <f>(CJ13/GR13)*27</f>
        <v>5.547945205479452</v>
      </c>
      <c r="CL13" s="16">
        <v>1</v>
      </c>
      <c r="CM13" s="16">
        <v>1</v>
      </c>
      <c r="CN13" s="16">
        <v>30</v>
      </c>
      <c r="CO13" s="20">
        <f>(CN13/DB13)*50</f>
        <v>30</v>
      </c>
      <c r="CP13" s="85">
        <v>1</v>
      </c>
      <c r="CQ13" s="85">
        <v>1</v>
      </c>
      <c r="CR13" s="16">
        <v>20</v>
      </c>
      <c r="CS13" s="20">
        <f>(CR13/DB13)*50</f>
        <v>20</v>
      </c>
      <c r="CT13" s="36"/>
      <c r="CU13" s="36"/>
      <c r="CV13" s="36"/>
      <c r="CW13" s="36"/>
      <c r="CX13" s="36"/>
      <c r="CY13" s="36"/>
      <c r="CZ13" s="36"/>
      <c r="DA13" s="36"/>
      <c r="DB13" s="38">
        <f>CN13+CR13</f>
        <v>50</v>
      </c>
      <c r="DC13" s="76">
        <f>CO13+CS13</f>
        <v>50</v>
      </c>
      <c r="DD13" s="76">
        <f>CM13*(CN13+CO13)+CQ13*(CR13+CS13)+CU13*(CV13+CW13)+CY13*(CZ13+DA13)</f>
        <v>100</v>
      </c>
      <c r="DE13" s="38">
        <v>15</v>
      </c>
      <c r="DF13" s="77">
        <f>(DE13/GR13)*27</f>
        <v>5.547945205479452</v>
      </c>
      <c r="DG13" s="21"/>
      <c r="DH13" s="21"/>
      <c r="DI13" s="21"/>
      <c r="DJ13" s="44"/>
      <c r="DK13" s="45"/>
      <c r="DL13" s="45"/>
      <c r="DM13" s="45"/>
      <c r="DN13" s="45"/>
      <c r="DO13" s="21"/>
      <c r="DP13" s="21"/>
      <c r="DQ13" s="21"/>
      <c r="DR13" s="21"/>
      <c r="DS13" s="43"/>
      <c r="DT13" s="43"/>
      <c r="DU13" s="43"/>
      <c r="DV13" s="43"/>
      <c r="DW13" s="43"/>
      <c r="DX13" s="24"/>
      <c r="DY13" s="50"/>
      <c r="DZ13" s="48"/>
      <c r="EA13" s="48"/>
      <c r="EB13" s="49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53"/>
      <c r="ET13" s="53"/>
      <c r="EU13" s="53"/>
      <c r="EV13" s="53"/>
      <c r="EW13" s="58"/>
      <c r="EX13" s="58"/>
      <c r="EY13" s="59"/>
      <c r="EZ13" s="58"/>
      <c r="FA13" s="60"/>
      <c r="FB13" s="85">
        <v>0</v>
      </c>
      <c r="FC13" s="85">
        <v>1</v>
      </c>
      <c r="FD13" s="85">
        <v>30</v>
      </c>
      <c r="FE13" s="20">
        <f>(FD13/FR13)*40</f>
        <v>20</v>
      </c>
      <c r="FF13" s="85">
        <v>0</v>
      </c>
      <c r="FG13" s="85">
        <v>1</v>
      </c>
      <c r="FH13" s="85">
        <v>30</v>
      </c>
      <c r="FI13" s="20">
        <f>(FH13/FR13)*40</f>
        <v>20</v>
      </c>
      <c r="FJ13" s="21"/>
      <c r="FK13" s="21"/>
      <c r="FL13" s="21"/>
      <c r="FM13" s="21"/>
      <c r="FN13" s="21"/>
      <c r="FO13" s="21"/>
      <c r="FP13" s="21"/>
      <c r="FQ13" s="21"/>
      <c r="FR13" s="63">
        <f>FD13+FH13</f>
        <v>60</v>
      </c>
      <c r="FS13" s="64">
        <f>FE13+FI13</f>
        <v>40</v>
      </c>
      <c r="FT13" s="64">
        <f>FC13*(FD13+FE13)+FG13*(FH13+FI13)</f>
        <v>100</v>
      </c>
      <c r="FU13" s="63">
        <v>8</v>
      </c>
      <c r="FV13" s="81">
        <f>(FU13/GR13)*27</f>
        <v>2.958904109589041</v>
      </c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67"/>
      <c r="GN13" s="70"/>
      <c r="GO13" s="68"/>
      <c r="GP13" s="69"/>
      <c r="GQ13" s="69"/>
      <c r="GR13" s="114">
        <f>AH13+BG13+CJ13+DE13+DM13+EA13+EZ13+FU13+GP13</f>
        <v>73</v>
      </c>
      <c r="GS13" s="115">
        <f>AI13+BH13+CK13+DF13+DN13+EB13+FA13+FV13+GQ13</f>
        <v>26.999999999999996</v>
      </c>
      <c r="GT13" s="83">
        <f>(AG13*(AH13+AI13)+BF13*(BG13+BH13)+CI13*(CJ13+CK13)+DD13*(DE13+DF13)+DL13*(DM13+DN13)+DZ13*(EA13+EB13)+EY13*(EZ13+FA13)+FT13*(FU13+FV13)+GO13*(GP13+GQ13))/100</f>
        <v>86.80039138943248</v>
      </c>
    </row>
    <row r="14" spans="1:202" s="6" customFormat="1" ht="31.5" customHeight="1">
      <c r="A14" s="194" t="s">
        <v>36</v>
      </c>
      <c r="B14" s="195"/>
      <c r="C14" s="5"/>
      <c r="D14" s="7">
        <f>SUM(D12:D13)/2</f>
        <v>1</v>
      </c>
      <c r="E14" s="5"/>
      <c r="F14" s="3"/>
      <c r="G14" s="5"/>
      <c r="H14" s="7">
        <f>SUM(H12:H13)/2</f>
        <v>0</v>
      </c>
      <c r="I14" s="5"/>
      <c r="J14" s="5"/>
      <c r="K14" s="8"/>
      <c r="L14" s="7">
        <f>SUM(L12:L13)/2</f>
        <v>1</v>
      </c>
      <c r="M14" s="5"/>
      <c r="N14" s="3"/>
      <c r="O14" s="5"/>
      <c r="P14" s="7">
        <f>SUM(P12:P13)/2</f>
        <v>1</v>
      </c>
      <c r="Q14" s="5"/>
      <c r="R14" s="3"/>
      <c r="S14" s="5"/>
      <c r="T14" s="7">
        <f>SUM(T12:T13)/2</f>
        <v>0.75</v>
      </c>
      <c r="U14" s="5"/>
      <c r="V14" s="3"/>
      <c r="W14" s="101"/>
      <c r="X14" s="56"/>
      <c r="Y14" s="101"/>
      <c r="Z14" s="101"/>
      <c r="AA14" s="101"/>
      <c r="AB14" s="56"/>
      <c r="AC14" s="101"/>
      <c r="AD14" s="101"/>
      <c r="AE14" s="28"/>
      <c r="AF14" s="28"/>
      <c r="AG14" s="103">
        <f>(AG12+AG13)/2</f>
        <v>78.125</v>
      </c>
      <c r="AH14" s="28"/>
      <c r="AI14" s="28"/>
      <c r="AJ14" s="5"/>
      <c r="AK14" s="7">
        <f>SUM(AK12:AK13)/2</f>
        <v>0.925</v>
      </c>
      <c r="AL14" s="5"/>
      <c r="AM14" s="3"/>
      <c r="AN14" s="101"/>
      <c r="AO14" s="56"/>
      <c r="AP14" s="101"/>
      <c r="AQ14" s="102"/>
      <c r="AR14" s="5"/>
      <c r="AS14" s="7">
        <f>SUM(AS12:AS13)/2</f>
        <v>0</v>
      </c>
      <c r="AT14" s="5"/>
      <c r="AU14" s="5"/>
      <c r="AV14" s="5"/>
      <c r="AW14" s="7">
        <f>SUM(AW12:AW13)/2</f>
        <v>1</v>
      </c>
      <c r="AX14" s="5"/>
      <c r="AY14" s="5"/>
      <c r="AZ14" s="101"/>
      <c r="BA14" s="56"/>
      <c r="BB14" s="101"/>
      <c r="BC14" s="102"/>
      <c r="BD14" s="32"/>
      <c r="BE14" s="32"/>
      <c r="BF14" s="33">
        <f>(BF12+BF13)/2</f>
        <v>67.67857142857143</v>
      </c>
      <c r="BG14" s="33"/>
      <c r="BH14" s="33"/>
      <c r="BI14" s="101"/>
      <c r="BJ14" s="56"/>
      <c r="BK14" s="101"/>
      <c r="BL14" s="101"/>
      <c r="BM14" s="5"/>
      <c r="BN14" s="7">
        <f>SUM(BN12:BN13)/1</f>
        <v>1</v>
      </c>
      <c r="BO14" s="5"/>
      <c r="BP14" s="5"/>
      <c r="BQ14" s="101"/>
      <c r="BR14" s="56"/>
      <c r="BS14" s="101"/>
      <c r="BT14" s="102"/>
      <c r="BU14" s="102"/>
      <c r="BV14" s="56"/>
      <c r="BW14" s="102"/>
      <c r="BX14" s="102"/>
      <c r="BY14" s="3"/>
      <c r="BZ14" s="7">
        <f>SUM(BZ12:BZ13)/1</f>
        <v>1</v>
      </c>
      <c r="CA14" s="3"/>
      <c r="CB14" s="3"/>
      <c r="CC14" s="3"/>
      <c r="CD14" s="7">
        <f>SUM(CD12:CD13)/1</f>
        <v>1</v>
      </c>
      <c r="CE14" s="3"/>
      <c r="CF14" s="3"/>
      <c r="CG14" s="42"/>
      <c r="CH14" s="42"/>
      <c r="CI14" s="95">
        <f>CI13/1</f>
        <v>100</v>
      </c>
      <c r="CJ14" s="42"/>
      <c r="CK14" s="42"/>
      <c r="CL14" s="5"/>
      <c r="CM14" s="7">
        <f>SUM(CM12:CM13)/2</f>
        <v>1</v>
      </c>
      <c r="CN14" s="5"/>
      <c r="CO14" s="5"/>
      <c r="CP14" s="5"/>
      <c r="CQ14" s="7">
        <f>SUM(CQ12:CQ13)/2</f>
        <v>1</v>
      </c>
      <c r="CR14" s="5"/>
      <c r="CS14" s="5"/>
      <c r="CT14" s="101"/>
      <c r="CU14" s="56"/>
      <c r="CV14" s="101"/>
      <c r="CW14" s="101"/>
      <c r="CX14" s="101"/>
      <c r="CY14" s="56"/>
      <c r="CZ14" s="101"/>
      <c r="DA14" s="101"/>
      <c r="DB14" s="38"/>
      <c r="DC14" s="38"/>
      <c r="DD14" s="96">
        <f>(DD12+DD13)/2</f>
        <v>100</v>
      </c>
      <c r="DE14" s="39"/>
      <c r="DF14" s="39"/>
      <c r="DG14" s="104"/>
      <c r="DH14" s="56"/>
      <c r="DI14" s="101"/>
      <c r="DJ14" s="46"/>
      <c r="DK14" s="46"/>
      <c r="DL14" s="87"/>
      <c r="DM14" s="87"/>
      <c r="DN14" s="87"/>
      <c r="DO14" s="55"/>
      <c r="DP14" s="56"/>
      <c r="DQ14" s="105"/>
      <c r="DR14" s="105"/>
      <c r="DS14" s="105"/>
      <c r="DT14" s="56"/>
      <c r="DU14" s="55"/>
      <c r="DV14" s="55"/>
      <c r="DW14" s="55"/>
      <c r="DX14" s="24"/>
      <c r="DY14" s="48"/>
      <c r="DZ14" s="48"/>
      <c r="EA14" s="48"/>
      <c r="EB14" s="52"/>
      <c r="EC14" s="10"/>
      <c r="ED14" s="7">
        <f>SUM(ED12:ED13)/1</f>
        <v>1</v>
      </c>
      <c r="EE14" s="10"/>
      <c r="EF14" s="10"/>
      <c r="EG14" s="10"/>
      <c r="EH14" s="7">
        <f>SUM(EH12:EH13)/1</f>
        <v>0.5</v>
      </c>
      <c r="EI14" s="10"/>
      <c r="EJ14" s="10"/>
      <c r="EK14" s="55"/>
      <c r="EL14" s="57"/>
      <c r="EM14" s="55"/>
      <c r="EN14" s="55"/>
      <c r="EO14" s="55"/>
      <c r="EP14" s="57"/>
      <c r="EQ14" s="55"/>
      <c r="ER14" s="55"/>
      <c r="ES14" s="55"/>
      <c r="ET14" s="55"/>
      <c r="EU14" s="55"/>
      <c r="EV14" s="55"/>
      <c r="EW14" s="61"/>
      <c r="EX14" s="60"/>
      <c r="EY14" s="98">
        <f>EY12/1</f>
        <v>75</v>
      </c>
      <c r="EZ14" s="60"/>
      <c r="FA14" s="60"/>
      <c r="FB14" s="89"/>
      <c r="FC14" s="7">
        <f>(FC12+FC13)/2</f>
        <v>1</v>
      </c>
      <c r="FD14" s="89"/>
      <c r="FE14" s="89"/>
      <c r="FF14" s="89"/>
      <c r="FG14" s="7">
        <f>(FG12+FG13)/2</f>
        <v>1</v>
      </c>
      <c r="FH14" s="89"/>
      <c r="FI14" s="89"/>
      <c r="FJ14" s="55"/>
      <c r="FK14" s="57"/>
      <c r="FL14" s="55"/>
      <c r="FM14" s="55"/>
      <c r="FN14" s="55"/>
      <c r="FO14" s="57"/>
      <c r="FP14" s="55"/>
      <c r="FQ14" s="55"/>
      <c r="FR14" s="66"/>
      <c r="FS14" s="65"/>
      <c r="FT14" s="99">
        <f>(FT12+FT13)/2</f>
        <v>100</v>
      </c>
      <c r="FU14" s="65"/>
      <c r="FV14" s="65"/>
      <c r="FW14" s="55"/>
      <c r="FX14" s="56"/>
      <c r="FY14" s="55"/>
      <c r="FZ14" s="55"/>
      <c r="GA14" s="55"/>
      <c r="GB14" s="57"/>
      <c r="GC14" s="55"/>
      <c r="GD14" s="55"/>
      <c r="GE14" s="55"/>
      <c r="GF14" s="57"/>
      <c r="GG14" s="55"/>
      <c r="GH14" s="55"/>
      <c r="GI14" s="55"/>
      <c r="GJ14" s="57"/>
      <c r="GK14" s="55"/>
      <c r="GL14" s="55"/>
      <c r="GM14" s="67"/>
      <c r="GN14" s="69"/>
      <c r="GO14" s="69"/>
      <c r="GP14" s="69"/>
      <c r="GQ14" s="69"/>
      <c r="GR14" s="10"/>
      <c r="GS14" s="10"/>
      <c r="GT14" s="84">
        <f>(GT12+GT13)/2</f>
        <v>85.14593130239214</v>
      </c>
    </row>
    <row r="15" spans="2:202" ht="22.5" customHeight="1" hidden="1">
      <c r="B15" s="125" t="s">
        <v>11</v>
      </c>
      <c r="C15" s="125"/>
      <c r="D15" s="125"/>
      <c r="E15" s="125"/>
      <c r="F15" s="125"/>
      <c r="G15" s="125"/>
      <c r="H15" s="125"/>
      <c r="I15" s="125"/>
      <c r="J15" s="125"/>
      <c r="BL15" s="11">
        <v>0</v>
      </c>
      <c r="GT15" s="15"/>
    </row>
    <row r="16" spans="2:64" ht="21.75" customHeight="1" hidden="1">
      <c r="B16" s="126" t="s">
        <v>12</v>
      </c>
      <c r="C16" s="126"/>
      <c r="D16" s="126"/>
      <c r="E16" s="126"/>
      <c r="F16" s="126"/>
      <c r="G16" s="126"/>
      <c r="H16" s="126"/>
      <c r="I16" s="126"/>
      <c r="J16" s="126"/>
      <c r="BL16" s="11">
        <v>0</v>
      </c>
    </row>
  </sheetData>
  <sheetProtection/>
  <mergeCells count="108">
    <mergeCell ref="A11:GT11"/>
    <mergeCell ref="EG3:EJ3"/>
    <mergeCell ref="EK3:EN3"/>
    <mergeCell ref="EO3:ER3"/>
    <mergeCell ref="EW3:EW4"/>
    <mergeCell ref="EX3:EX4"/>
    <mergeCell ref="EY3:EY4"/>
    <mergeCell ref="A14:B14"/>
    <mergeCell ref="BU3:BX3"/>
    <mergeCell ref="BY3:CB3"/>
    <mergeCell ref="CC3:CF3"/>
    <mergeCell ref="EZ3:EZ4"/>
    <mergeCell ref="FA3:FA4"/>
    <mergeCell ref="ES3:EV3"/>
    <mergeCell ref="DL3:DL4"/>
    <mergeCell ref="DM3:DM4"/>
    <mergeCell ref="DN3:DN4"/>
    <mergeCell ref="GN3:GN4"/>
    <mergeCell ref="DB3:DB4"/>
    <mergeCell ref="GM3:GM4"/>
    <mergeCell ref="GO3:GO4"/>
    <mergeCell ref="GP3:GP4"/>
    <mergeCell ref="GQ3:GQ4"/>
    <mergeCell ref="EC3:EF3"/>
    <mergeCell ref="A10:B10"/>
    <mergeCell ref="DD3:DD4"/>
    <mergeCell ref="A2:A4"/>
    <mergeCell ref="B2:B4"/>
    <mergeCell ref="AJ2:BH2"/>
    <mergeCell ref="BI2:CK2"/>
    <mergeCell ref="AE3:AE4"/>
    <mergeCell ref="AF3:AF4"/>
    <mergeCell ref="C2:AD2"/>
    <mergeCell ref="CG3:CG4"/>
    <mergeCell ref="CH3:CH4"/>
    <mergeCell ref="BD3:BD4"/>
    <mergeCell ref="BE3:BE4"/>
    <mergeCell ref="BF3:BF4"/>
    <mergeCell ref="BG3:BG4"/>
    <mergeCell ref="BH3:BH4"/>
    <mergeCell ref="A5:GT5"/>
    <mergeCell ref="GT2:GT4"/>
    <mergeCell ref="C3:F3"/>
    <mergeCell ref="G3:J3"/>
    <mergeCell ref="K3:N3"/>
    <mergeCell ref="O3:R3"/>
    <mergeCell ref="S3:V3"/>
    <mergeCell ref="W3:Z3"/>
    <mergeCell ref="AA3:AD3"/>
    <mergeCell ref="CL2:DF2"/>
    <mergeCell ref="FW2:GQ2"/>
    <mergeCell ref="GR2:GR4"/>
    <mergeCell ref="GS2:GS4"/>
    <mergeCell ref="AG3:AG4"/>
    <mergeCell ref="AH3:AH4"/>
    <mergeCell ref="AI3:AI4"/>
    <mergeCell ref="AJ3:AM3"/>
    <mergeCell ref="AN3:AQ3"/>
    <mergeCell ref="AR3:AU3"/>
    <mergeCell ref="AV3:AY3"/>
    <mergeCell ref="AZ3:BC3"/>
    <mergeCell ref="BQ3:BT3"/>
    <mergeCell ref="DO2:EB2"/>
    <mergeCell ref="DO3:DR3"/>
    <mergeCell ref="AE2:AI2"/>
    <mergeCell ref="FB2:FV2"/>
    <mergeCell ref="DS3:DW3"/>
    <mergeCell ref="DY3:DY4"/>
    <mergeCell ref="DC3:DC4"/>
    <mergeCell ref="CL3:CO3"/>
    <mergeCell ref="CP3:CS3"/>
    <mergeCell ref="CT3:CW3"/>
    <mergeCell ref="CX3:DA3"/>
    <mergeCell ref="EC2:FA2"/>
    <mergeCell ref="DX3:DX4"/>
    <mergeCell ref="DG2:DN2"/>
    <mergeCell ref="EA3:EA4"/>
    <mergeCell ref="EB3:EB4"/>
    <mergeCell ref="DJ3:DJ4"/>
    <mergeCell ref="DK3:DK4"/>
    <mergeCell ref="DZ3:DZ4"/>
    <mergeCell ref="DE3:DE4"/>
    <mergeCell ref="DF3:DF4"/>
    <mergeCell ref="DG3:DI3"/>
    <mergeCell ref="B15:J15"/>
    <mergeCell ref="B16:J16"/>
    <mergeCell ref="GE3:GH3"/>
    <mergeCell ref="GI3:GL3"/>
    <mergeCell ref="CI3:CI4"/>
    <mergeCell ref="CJ3:CJ4"/>
    <mergeCell ref="CK3:CK4"/>
    <mergeCell ref="BI3:BL3"/>
    <mergeCell ref="BM3:BP3"/>
    <mergeCell ref="EC6:EF6"/>
    <mergeCell ref="EG8:EJ8"/>
    <mergeCell ref="EC9:EF9"/>
    <mergeCell ref="EG9:EJ9"/>
    <mergeCell ref="FB3:FE3"/>
    <mergeCell ref="FF3:FI3"/>
    <mergeCell ref="FJ3:FM3"/>
    <mergeCell ref="FN3:FQ3"/>
    <mergeCell ref="FR3:FR4"/>
    <mergeCell ref="FS3:FS4"/>
    <mergeCell ref="FT3:FT4"/>
    <mergeCell ref="FU3:FU4"/>
    <mergeCell ref="FV3:FV4"/>
    <mergeCell ref="FW3:FZ3"/>
    <mergeCell ref="GA3:GD3"/>
  </mergeCells>
  <printOptions/>
  <pageMargins left="0.1968503937007874" right="0.15748031496062992" top="0.31496062992125984" bottom="0.31496062992125984" header="0" footer="0"/>
  <pageSetup fitToWidth="0" fitToHeight="1" horizontalDpi="600" verticalDpi="600" orientation="landscape" paperSize="8" r:id="rId1"/>
  <colBreaks count="6" manualBreakCount="6">
    <brk id="30" max="14" man="1"/>
    <brk id="58" max="14" man="1"/>
    <brk id="86" max="14" man="1"/>
    <brk id="113" max="14" man="1"/>
    <brk id="140" max="14" man="1"/>
    <brk id="169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7C80"/>
  </sheetPr>
  <dimension ref="A1:I13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13.57421875" style="0" customWidth="1"/>
    <col min="2" max="2" width="23.28125" style="0" customWidth="1"/>
    <col min="3" max="3" width="16.421875" style="0" customWidth="1"/>
    <col min="4" max="4" width="17.7109375" style="0" customWidth="1"/>
    <col min="5" max="5" width="49.28125" style="0" customWidth="1"/>
    <col min="7" max="7" width="13.57421875" style="0" bestFit="1" customWidth="1"/>
  </cols>
  <sheetData>
    <row r="1" spans="1:5" ht="75.75" customHeight="1">
      <c r="A1" s="204" t="s">
        <v>89</v>
      </c>
      <c r="B1" s="204"/>
      <c r="C1" s="204"/>
      <c r="D1" s="204"/>
      <c r="E1" s="204"/>
    </row>
    <row r="2" spans="1:9" ht="87.75" customHeight="1">
      <c r="A2" s="198" t="s">
        <v>95</v>
      </c>
      <c r="B2" s="198" t="s">
        <v>90</v>
      </c>
      <c r="C2" s="198" t="s">
        <v>91</v>
      </c>
      <c r="D2" s="206" t="s">
        <v>92</v>
      </c>
      <c r="E2" s="207" t="s">
        <v>93</v>
      </c>
      <c r="I2" s="117"/>
    </row>
    <row r="3" spans="1:5" ht="22.5" customHeight="1">
      <c r="A3" s="198"/>
      <c r="B3" s="205"/>
      <c r="C3" s="198"/>
      <c r="D3" s="206"/>
      <c r="E3" s="207"/>
    </row>
    <row r="4" spans="1:5" ht="28.5" customHeight="1">
      <c r="A4" s="108"/>
      <c r="B4" s="208" t="s">
        <v>101</v>
      </c>
      <c r="C4" s="208"/>
      <c r="D4" s="208"/>
      <c r="E4" s="208"/>
    </row>
    <row r="5" spans="1:7" ht="63" customHeight="1">
      <c r="A5" s="111">
        <v>916</v>
      </c>
      <c r="B5" s="112" t="s">
        <v>6</v>
      </c>
      <c r="C5" s="118">
        <v>1</v>
      </c>
      <c r="D5" s="110">
        <v>80.3</v>
      </c>
      <c r="E5" s="109" t="s">
        <v>96</v>
      </c>
      <c r="G5" s="1"/>
    </row>
    <row r="6" spans="1:7" ht="117" customHeight="1">
      <c r="A6" s="111">
        <v>918</v>
      </c>
      <c r="B6" s="113" t="s">
        <v>103</v>
      </c>
      <c r="C6" s="118">
        <v>2</v>
      </c>
      <c r="D6" s="116">
        <v>79</v>
      </c>
      <c r="E6" s="109" t="s">
        <v>97</v>
      </c>
      <c r="G6" s="1"/>
    </row>
    <row r="7" spans="1:7" ht="111.75" customHeight="1">
      <c r="A7" s="111">
        <v>919</v>
      </c>
      <c r="B7" s="113" t="s">
        <v>9</v>
      </c>
      <c r="C7" s="118">
        <v>3</v>
      </c>
      <c r="D7" s="121">
        <v>59</v>
      </c>
      <c r="E7" s="111" t="s">
        <v>98</v>
      </c>
      <c r="G7" s="1"/>
    </row>
    <row r="8" spans="1:7" ht="112.5" customHeight="1">
      <c r="A8" s="111">
        <v>914</v>
      </c>
      <c r="B8" s="112" t="s">
        <v>8</v>
      </c>
      <c r="C8" s="118">
        <v>4</v>
      </c>
      <c r="D8" s="121">
        <v>41.4</v>
      </c>
      <c r="E8" s="109" t="s">
        <v>99</v>
      </c>
      <c r="G8" s="1"/>
    </row>
    <row r="9" spans="1:7" ht="39" customHeight="1">
      <c r="A9" s="201" t="s">
        <v>94</v>
      </c>
      <c r="B9" s="201"/>
      <c r="C9" s="122" t="s">
        <v>0</v>
      </c>
      <c r="D9" s="123">
        <f>(D5+D6+D7+D8)/4</f>
        <v>64.925</v>
      </c>
      <c r="E9" s="124" t="s">
        <v>0</v>
      </c>
      <c r="G9" s="1"/>
    </row>
    <row r="10" spans="1:5" ht="28.5" customHeight="1">
      <c r="A10" s="199" t="s">
        <v>102</v>
      </c>
      <c r="B10" s="200"/>
      <c r="C10" s="200"/>
      <c r="D10" s="200"/>
      <c r="E10" s="200"/>
    </row>
    <row r="11" spans="1:5" ht="69.75" customHeight="1">
      <c r="A11" s="111">
        <v>924</v>
      </c>
      <c r="B11" s="113" t="s">
        <v>1</v>
      </c>
      <c r="C11" s="119">
        <v>1</v>
      </c>
      <c r="D11" s="120">
        <v>86.8</v>
      </c>
      <c r="E11" s="109" t="s">
        <v>100</v>
      </c>
    </row>
    <row r="12" spans="1:5" ht="66.75" customHeight="1">
      <c r="A12" s="111">
        <v>913</v>
      </c>
      <c r="B12" s="113" t="s">
        <v>2</v>
      </c>
      <c r="C12" s="119">
        <v>2</v>
      </c>
      <c r="D12" s="120">
        <v>83.5</v>
      </c>
      <c r="E12" s="109" t="s">
        <v>100</v>
      </c>
    </row>
    <row r="13" spans="1:5" ht="36.75" customHeight="1">
      <c r="A13" s="202" t="s">
        <v>94</v>
      </c>
      <c r="B13" s="203"/>
      <c r="C13" s="122" t="s">
        <v>0</v>
      </c>
      <c r="D13" s="123">
        <f>(D11+D12)/2</f>
        <v>85.15</v>
      </c>
      <c r="E13" s="124" t="s">
        <v>0</v>
      </c>
    </row>
  </sheetData>
  <sheetProtection/>
  <mergeCells count="10">
    <mergeCell ref="A2:A3"/>
    <mergeCell ref="A10:E10"/>
    <mergeCell ref="A9:B9"/>
    <mergeCell ref="A13:B13"/>
    <mergeCell ref="A1:E1"/>
    <mergeCell ref="C2:C3"/>
    <mergeCell ref="B2:B3"/>
    <mergeCell ref="D2:D3"/>
    <mergeCell ref="E2:E3"/>
    <mergeCell ref="B4:E4"/>
  </mergeCells>
  <printOptions/>
  <pageMargins left="0.7086614173228347" right="0.4724409448818898" top="0.6692913385826772" bottom="0.51" header="0.31496062992125984" footer="0.31496062992125984"/>
  <pageSetup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2020-04-21T08:09:09Z</dcterms:modified>
  <cp:category/>
  <cp:version/>
  <cp:contentType/>
  <cp:contentStatus/>
</cp:coreProperties>
</file>