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99" i="1" l="1"/>
  <c r="G998" i="1" s="1"/>
  <c r="G996" i="1"/>
  <c r="G995" i="1"/>
  <c r="G993" i="1"/>
  <c r="G992" i="1" s="1"/>
  <c r="G988" i="1"/>
  <c r="G987" i="1" s="1"/>
  <c r="G985" i="1"/>
  <c r="G983" i="1"/>
  <c r="G980" i="1"/>
  <c r="G979" i="1" s="1"/>
  <c r="G977" i="1"/>
  <c r="G976" i="1" s="1"/>
  <c r="G974" i="1"/>
  <c r="G973" i="1"/>
  <c r="G967" i="1"/>
  <c r="G966" i="1"/>
  <c r="G965" i="1" s="1"/>
  <c r="G963" i="1"/>
  <c r="G962" i="1" s="1"/>
  <c r="H957" i="1"/>
  <c r="H956" i="1"/>
  <c r="G956" i="1"/>
  <c r="H955" i="1"/>
  <c r="H954" i="1" s="1"/>
  <c r="H953" i="1" s="1"/>
  <c r="H952" i="1" s="1"/>
  <c r="G954" i="1"/>
  <c r="G953" i="1" s="1"/>
  <c r="G952" i="1" s="1"/>
  <c r="H951" i="1"/>
  <c r="H950" i="1" s="1"/>
  <c r="G950" i="1"/>
  <c r="H949" i="1"/>
  <c r="H948" i="1" s="1"/>
  <c r="G948" i="1"/>
  <c r="G947" i="1" s="1"/>
  <c r="G946" i="1" s="1"/>
  <c r="G941" i="1"/>
  <c r="G940" i="1" s="1"/>
  <c r="G939" i="1" s="1"/>
  <c r="G938" i="1" s="1"/>
  <c r="G937" i="1"/>
  <c r="G936" i="1" s="1"/>
  <c r="G935" i="1" s="1"/>
  <c r="G933" i="1"/>
  <c r="G931" i="1"/>
  <c r="G930" i="1" s="1"/>
  <c r="G927" i="1"/>
  <c r="G926" i="1" s="1"/>
  <c r="G925" i="1" s="1"/>
  <c r="G924" i="1"/>
  <c r="G923" i="1" s="1"/>
  <c r="G922" i="1"/>
  <c r="G921" i="1" s="1"/>
  <c r="G920" i="1"/>
  <c r="G919" i="1" s="1"/>
  <c r="G915" i="1"/>
  <c r="G914" i="1" s="1"/>
  <c r="G912" i="1"/>
  <c r="G911" i="1"/>
  <c r="G909" i="1"/>
  <c r="G908" i="1" s="1"/>
  <c r="G906" i="1"/>
  <c r="G905" i="1" s="1"/>
  <c r="G902" i="1"/>
  <c r="G901" i="1" s="1"/>
  <c r="G900" i="1"/>
  <c r="G899" i="1" s="1"/>
  <c r="G897" i="1" s="1"/>
  <c r="G895" i="1"/>
  <c r="G894" i="1"/>
  <c r="G892" i="1"/>
  <c r="G891" i="1" s="1"/>
  <c r="G889" i="1"/>
  <c r="H888" i="1"/>
  <c r="H887" i="1" s="1"/>
  <c r="H882" i="1" s="1"/>
  <c r="G887" i="1"/>
  <c r="G882" i="1" s="1"/>
  <c r="G880" i="1"/>
  <c r="G879" i="1"/>
  <c r="G878" i="1"/>
  <c r="G877" i="1"/>
  <c r="H877" i="1" s="1"/>
  <c r="H876" i="1" s="1"/>
  <c r="H874" i="1" s="1"/>
  <c r="H867" i="1" s="1"/>
  <c r="G872" i="1"/>
  <c r="G871" i="1" s="1"/>
  <c r="G869" i="1"/>
  <c r="G868" i="1" s="1"/>
  <c r="G865" i="1"/>
  <c r="H864" i="1"/>
  <c r="H863" i="1" s="1"/>
  <c r="H858" i="1" s="1"/>
  <c r="G863" i="1"/>
  <c r="G858" i="1" s="1"/>
  <c r="G856" i="1"/>
  <c r="G855" i="1"/>
  <c r="G854" i="1"/>
  <c r="G853" i="1"/>
  <c r="H853" i="1" s="1"/>
  <c r="H852" i="1" s="1"/>
  <c r="H850" i="1" s="1"/>
  <c r="G852" i="1"/>
  <c r="G850" i="1" s="1"/>
  <c r="G848" i="1"/>
  <c r="G847" i="1"/>
  <c r="G845" i="1"/>
  <c r="G844" i="1" s="1"/>
  <c r="G841" i="1"/>
  <c r="G840" i="1" s="1"/>
  <c r="G836" i="1"/>
  <c r="G835" i="1"/>
  <c r="G834" i="1" s="1"/>
  <c r="G827" i="1"/>
  <c r="G826" i="1" s="1"/>
  <c r="G825" i="1" s="1"/>
  <c r="G824" i="1" s="1"/>
  <c r="G823" i="1"/>
  <c r="G822" i="1" s="1"/>
  <c r="G821" i="1" s="1"/>
  <c r="G820" i="1" s="1"/>
  <c r="G818" i="1"/>
  <c r="G817" i="1"/>
  <c r="G816" i="1"/>
  <c r="H815" i="1"/>
  <c r="H814" i="1"/>
  <c r="H812" i="1" s="1"/>
  <c r="H805" i="1" s="1"/>
  <c r="H789" i="1" s="1"/>
  <c r="H788" i="1" s="1"/>
  <c r="G814" i="1"/>
  <c r="G811" i="1"/>
  <c r="G810" i="1" s="1"/>
  <c r="G809" i="1" s="1"/>
  <c r="G807" i="1"/>
  <c r="G806" i="1"/>
  <c r="G804" i="1"/>
  <c r="G803" i="1"/>
  <c r="G802" i="1" s="1"/>
  <c r="G800" i="1"/>
  <c r="G799" i="1"/>
  <c r="G797" i="1"/>
  <c r="G796" i="1" s="1"/>
  <c r="G795" i="1" s="1"/>
  <c r="G792" i="1"/>
  <c r="G791" i="1" s="1"/>
  <c r="G786" i="1"/>
  <c r="G785" i="1" s="1"/>
  <c r="G784" i="1" s="1"/>
  <c r="G783" i="1" s="1"/>
  <c r="G782" i="1"/>
  <c r="G781" i="1" s="1"/>
  <c r="G778" i="1"/>
  <c r="G777" i="1" s="1"/>
  <c r="G774" i="1"/>
  <c r="G773" i="1"/>
  <c r="G772" i="1" s="1"/>
  <c r="G771" i="1"/>
  <c r="H771" i="1" s="1"/>
  <c r="H770" i="1" s="1"/>
  <c r="H768" i="1" s="1"/>
  <c r="G767" i="1"/>
  <c r="G766" i="1"/>
  <c r="G765" i="1"/>
  <c r="G764" i="1"/>
  <c r="H763" i="1"/>
  <c r="H762" i="1"/>
  <c r="G762" i="1"/>
  <c r="H760" i="1"/>
  <c r="H750" i="1" s="1"/>
  <c r="G758" i="1"/>
  <c r="G757" i="1"/>
  <c r="G755" i="1"/>
  <c r="G754" i="1" s="1"/>
  <c r="G752" i="1"/>
  <c r="G751" i="1" s="1"/>
  <c r="G745" i="1"/>
  <c r="G744" i="1" s="1"/>
  <c r="G743" i="1" s="1"/>
  <c r="G742" i="1" s="1"/>
  <c r="G741" i="1" s="1"/>
  <c r="G739" i="1"/>
  <c r="G738" i="1" s="1"/>
  <c r="G737" i="1"/>
  <c r="G736" i="1"/>
  <c r="G731" i="1"/>
  <c r="G729" i="1"/>
  <c r="H722" i="1"/>
  <c r="G721" i="1"/>
  <c r="G720" i="1" s="1"/>
  <c r="H720" i="1" s="1"/>
  <c r="H719" i="1"/>
  <c r="H718" i="1"/>
  <c r="H717" i="1"/>
  <c r="H716" i="1" s="1"/>
  <c r="H715" i="1" s="1"/>
  <c r="H714" i="1" s="1"/>
  <c r="H713" i="1" s="1"/>
  <c r="G717" i="1"/>
  <c r="G716" i="1"/>
  <c r="G715" i="1" s="1"/>
  <c r="G714" i="1" s="1"/>
  <c r="G713" i="1" s="1"/>
  <c r="H712" i="1"/>
  <c r="H711" i="1"/>
  <c r="H710" i="1" s="1"/>
  <c r="G711" i="1"/>
  <c r="G710" i="1" s="1"/>
  <c r="H709" i="1"/>
  <c r="H708" i="1" s="1"/>
  <c r="H707" i="1" s="1"/>
  <c r="G708" i="1"/>
  <c r="G707" i="1" s="1"/>
  <c r="G706" i="1" s="1"/>
  <c r="H705" i="1"/>
  <c r="H704" i="1" s="1"/>
  <c r="H703" i="1" s="1"/>
  <c r="G704" i="1"/>
  <c r="G703" i="1" s="1"/>
  <c r="H702" i="1"/>
  <c r="H701" i="1"/>
  <c r="H700" i="1" s="1"/>
  <c r="H699" i="1" s="1"/>
  <c r="G700" i="1"/>
  <c r="G699" i="1"/>
  <c r="G698" i="1" s="1"/>
  <c r="H695" i="1"/>
  <c r="H694" i="1"/>
  <c r="H693" i="1" s="1"/>
  <c r="G694" i="1"/>
  <c r="G693" i="1"/>
  <c r="H692" i="1"/>
  <c r="H691" i="1" s="1"/>
  <c r="H690" i="1" s="1"/>
  <c r="G691" i="1"/>
  <c r="G690" i="1" s="1"/>
  <c r="G689" i="1" s="1"/>
  <c r="H688" i="1"/>
  <c r="H687" i="1" s="1"/>
  <c r="G687" i="1"/>
  <c r="H686" i="1"/>
  <c r="H685" i="1"/>
  <c r="G685" i="1"/>
  <c r="G678" i="1"/>
  <c r="G677" i="1" s="1"/>
  <c r="G676" i="1" s="1"/>
  <c r="G675" i="1" s="1"/>
  <c r="G673" i="1"/>
  <c r="G672" i="1"/>
  <c r="G671" i="1" s="1"/>
  <c r="G670" i="1"/>
  <c r="G669" i="1" s="1"/>
  <c r="G667" i="1" s="1"/>
  <c r="G665" i="1"/>
  <c r="G664" i="1" s="1"/>
  <c r="H663" i="1"/>
  <c r="H662" i="1" s="1"/>
  <c r="H661" i="1" s="1"/>
  <c r="G662" i="1"/>
  <c r="G661" i="1" s="1"/>
  <c r="G659" i="1"/>
  <c r="H658" i="1"/>
  <c r="H657" i="1" s="1"/>
  <c r="H654" i="1" s="1"/>
  <c r="G657" i="1"/>
  <c r="G655" i="1"/>
  <c r="G651" i="1"/>
  <c r="G650" i="1"/>
  <c r="G649" i="1" s="1"/>
  <c r="H648" i="1"/>
  <c r="H647" i="1" s="1"/>
  <c r="H645" i="1" s="1"/>
  <c r="H638" i="1" s="1"/>
  <c r="G647" i="1"/>
  <c r="G643" i="1"/>
  <c r="G642" i="1" s="1"/>
  <c r="G640" i="1"/>
  <c r="G639" i="1" s="1"/>
  <c r="G634" i="1"/>
  <c r="H633" i="1"/>
  <c r="H632" i="1"/>
  <c r="H631" i="1" s="1"/>
  <c r="G632" i="1"/>
  <c r="G629" i="1"/>
  <c r="H628" i="1"/>
  <c r="G627" i="1"/>
  <c r="H627" i="1" s="1"/>
  <c r="H624" i="1" s="1"/>
  <c r="H623" i="1" s="1"/>
  <c r="H622" i="1" s="1"/>
  <c r="H621" i="1" s="1"/>
  <c r="G625" i="1"/>
  <c r="G619" i="1"/>
  <c r="G618" i="1" s="1"/>
  <c r="G617" i="1" s="1"/>
  <c r="G616" i="1" s="1"/>
  <c r="G615" i="1"/>
  <c r="G614" i="1" s="1"/>
  <c r="G613" i="1"/>
  <c r="H613" i="1" s="1"/>
  <c r="H612" i="1" s="1"/>
  <c r="H611" i="1" s="1"/>
  <c r="G610" i="1"/>
  <c r="G609" i="1" s="1"/>
  <c r="G607" i="1"/>
  <c r="G606" i="1"/>
  <c r="G605" i="1" s="1"/>
  <c r="G601" i="1"/>
  <c r="G600" i="1"/>
  <c r="G599" i="1"/>
  <c r="G598" i="1" s="1"/>
  <c r="G597" i="1"/>
  <c r="H597" i="1" s="1"/>
  <c r="H596" i="1" s="1"/>
  <c r="H595" i="1" s="1"/>
  <c r="H594" i="1" s="1"/>
  <c r="G592" i="1"/>
  <c r="G590" i="1"/>
  <c r="H589" i="1"/>
  <c r="H588" i="1" s="1"/>
  <c r="H586" i="1" s="1"/>
  <c r="G588" i="1"/>
  <c r="G586" i="1"/>
  <c r="G584" i="1"/>
  <c r="G583" i="1" s="1"/>
  <c r="G581" i="1"/>
  <c r="G580" i="1" s="1"/>
  <c r="G579" i="1"/>
  <c r="G578" i="1" s="1"/>
  <c r="G577" i="1"/>
  <c r="G576" i="1"/>
  <c r="G575" i="1"/>
  <c r="H575" i="1" s="1"/>
  <c r="G567" i="1"/>
  <c r="G566" i="1" s="1"/>
  <c r="G565" i="1" s="1"/>
  <c r="G564" i="1" s="1"/>
  <c r="G562" i="1"/>
  <c r="G560" i="1"/>
  <c r="G559" i="1"/>
  <c r="H559" i="1" s="1"/>
  <c r="H555" i="1"/>
  <c r="H554" i="1" s="1"/>
  <c r="H553" i="1" s="1"/>
  <c r="G554" i="1"/>
  <c r="G553" i="1" s="1"/>
  <c r="G551" i="1"/>
  <c r="H550" i="1"/>
  <c r="H549" i="1" s="1"/>
  <c r="H548" i="1" s="1"/>
  <c r="G549" i="1"/>
  <c r="H546" i="1"/>
  <c r="H545" i="1" s="1"/>
  <c r="H544" i="1" s="1"/>
  <c r="G546" i="1"/>
  <c r="G545" i="1" s="1"/>
  <c r="G544" i="1" s="1"/>
  <c r="G542" i="1"/>
  <c r="G541" i="1" s="1"/>
  <c r="G539" i="1"/>
  <c r="G538" i="1" s="1"/>
  <c r="G537" i="1"/>
  <c r="G536" i="1"/>
  <c r="G535" i="1"/>
  <c r="G534" i="1" s="1"/>
  <c r="G529" i="1" s="1"/>
  <c r="H528" i="1"/>
  <c r="H527" i="1"/>
  <c r="G527" i="1"/>
  <c r="G526" i="1" s="1"/>
  <c r="H526" i="1"/>
  <c r="G521" i="1"/>
  <c r="G520" i="1" s="1"/>
  <c r="G519" i="1" s="1"/>
  <c r="G518" i="1" s="1"/>
  <c r="G516" i="1"/>
  <c r="G513" i="1" s="1"/>
  <c r="G512" i="1" s="1"/>
  <c r="G514" i="1"/>
  <c r="G510" i="1"/>
  <c r="G509" i="1"/>
  <c r="G508" i="1"/>
  <c r="G507" i="1"/>
  <c r="G506" i="1" s="1"/>
  <c r="G502" i="1"/>
  <c r="G501" i="1"/>
  <c r="G499" i="1"/>
  <c r="G498" i="1" s="1"/>
  <c r="H497" i="1"/>
  <c r="H496" i="1" s="1"/>
  <c r="H495" i="1" s="1"/>
  <c r="G496" i="1"/>
  <c r="G495" i="1" s="1"/>
  <c r="G489" i="1"/>
  <c r="G488" i="1" s="1"/>
  <c r="G487" i="1" s="1"/>
  <c r="G486" i="1" s="1"/>
  <c r="G485" i="1" s="1"/>
  <c r="G483" i="1"/>
  <c r="G482" i="1" s="1"/>
  <c r="G479" i="1"/>
  <c r="G478" i="1"/>
  <c r="G474" i="1"/>
  <c r="G472" i="1"/>
  <c r="G470" i="1"/>
  <c r="G462" i="1"/>
  <c r="G461" i="1" s="1"/>
  <c r="G460" i="1" s="1"/>
  <c r="G459" i="1" s="1"/>
  <c r="G458" i="1" s="1"/>
  <c r="G457" i="1" s="1"/>
  <c r="G455" i="1"/>
  <c r="G454" i="1"/>
  <c r="G453" i="1" s="1"/>
  <c r="G452" i="1" s="1"/>
  <c r="G450" i="1"/>
  <c r="G446" i="1"/>
  <c r="G445" i="1"/>
  <c r="G444" i="1" s="1"/>
  <c r="G443" i="1" s="1"/>
  <c r="G441" i="1"/>
  <c r="G440" i="1"/>
  <c r="G438" i="1"/>
  <c r="G437" i="1" s="1"/>
  <c r="G432" i="1"/>
  <c r="G431" i="1" s="1"/>
  <c r="G430" i="1"/>
  <c r="G428" i="1"/>
  <c r="G427" i="1" s="1"/>
  <c r="G425" i="1"/>
  <c r="G424" i="1" s="1"/>
  <c r="G421" i="1"/>
  <c r="G420" i="1" s="1"/>
  <c r="G417" i="1"/>
  <c r="G416" i="1" s="1"/>
  <c r="G414" i="1"/>
  <c r="H407" i="1"/>
  <c r="G407" i="1"/>
  <c r="G405" i="1"/>
  <c r="G404" i="1" s="1"/>
  <c r="G403" i="1" s="1"/>
  <c r="G402" i="1" s="1"/>
  <c r="G401" i="1" s="1"/>
  <c r="G400" i="1" s="1"/>
  <c r="H399" i="1"/>
  <c r="H398" i="1"/>
  <c r="H397" i="1"/>
  <c r="H396" i="1" s="1"/>
  <c r="G397" i="1"/>
  <c r="G396" i="1" s="1"/>
  <c r="H395" i="1"/>
  <c r="H394" i="1"/>
  <c r="G393" i="1"/>
  <c r="G392" i="1" s="1"/>
  <c r="G391" i="1" s="1"/>
  <c r="G390" i="1" s="1"/>
  <c r="G389" i="1" s="1"/>
  <c r="G387" i="1"/>
  <c r="G386" i="1" s="1"/>
  <c r="G385" i="1" s="1"/>
  <c r="G384" i="1" s="1"/>
  <c r="G382" i="1"/>
  <c r="G381" i="1" s="1"/>
  <c r="G380" i="1" s="1"/>
  <c r="G379" i="1" s="1"/>
  <c r="G378" i="1"/>
  <c r="G377" i="1" s="1"/>
  <c r="G376" i="1" s="1"/>
  <c r="G374" i="1"/>
  <c r="G373" i="1" s="1"/>
  <c r="G367" i="1"/>
  <c r="G366" i="1" s="1"/>
  <c r="G365" i="1" s="1"/>
  <c r="G364" i="1" s="1"/>
  <c r="G363" i="1" s="1"/>
  <c r="G362" i="1"/>
  <c r="G361" i="1"/>
  <c r="G360" i="1" s="1"/>
  <c r="G359" i="1" s="1"/>
  <c r="H358" i="1"/>
  <c r="H357" i="1"/>
  <c r="H354" i="1" s="1"/>
  <c r="H353" i="1" s="1"/>
  <c r="H352" i="1" s="1"/>
  <c r="G357" i="1"/>
  <c r="G355" i="1"/>
  <c r="G354" i="1" s="1"/>
  <c r="G353" i="1" s="1"/>
  <c r="G352" i="1" s="1"/>
  <c r="G350" i="1"/>
  <c r="G349" i="1" s="1"/>
  <c r="G347" i="1"/>
  <c r="H346" i="1"/>
  <c r="H345" i="1" s="1"/>
  <c r="H344" i="1" s="1"/>
  <c r="H328" i="1" s="1"/>
  <c r="H327" i="1" s="1"/>
  <c r="G346" i="1"/>
  <c r="G345" i="1" s="1"/>
  <c r="G344" i="1" s="1"/>
  <c r="G342" i="1"/>
  <c r="G341" i="1" s="1"/>
  <c r="G339" i="1"/>
  <c r="G337" i="1"/>
  <c r="G334" i="1"/>
  <c r="G333" i="1" s="1"/>
  <c r="G332" i="1"/>
  <c r="G330" i="1" s="1"/>
  <c r="G329" i="1" s="1"/>
  <c r="G325" i="1"/>
  <c r="G324" i="1" s="1"/>
  <c r="G322" i="1"/>
  <c r="G321" i="1" s="1"/>
  <c r="G316" i="1"/>
  <c r="G315" i="1" s="1"/>
  <c r="G314" i="1" s="1"/>
  <c r="G312" i="1"/>
  <c r="G311" i="1" s="1"/>
  <c r="G309" i="1"/>
  <c r="H308" i="1"/>
  <c r="H307" i="1" s="1"/>
  <c r="H306" i="1" s="1"/>
  <c r="H305" i="1" s="1"/>
  <c r="H304" i="1" s="1"/>
  <c r="H303" i="1" s="1"/>
  <c r="G307" i="1"/>
  <c r="G300" i="1"/>
  <c r="G296" i="1"/>
  <c r="G295" i="1" s="1"/>
  <c r="G294" i="1" s="1"/>
  <c r="G292" i="1"/>
  <c r="G291" i="1" s="1"/>
  <c r="G289" i="1"/>
  <c r="G288" i="1" s="1"/>
  <c r="H287" i="1"/>
  <c r="H286" i="1"/>
  <c r="H285" i="1" s="1"/>
  <c r="H284" i="1" s="1"/>
  <c r="G285" i="1"/>
  <c r="G284" i="1" s="1"/>
  <c r="H283" i="1"/>
  <c r="H282" i="1"/>
  <c r="H281" i="1" s="1"/>
  <c r="H280" i="1" s="1"/>
  <c r="H279" i="1" s="1"/>
  <c r="H278" i="1" s="1"/>
  <c r="H272" i="1" s="1"/>
  <c r="G281" i="1"/>
  <c r="G280" i="1"/>
  <c r="G279" i="1" s="1"/>
  <c r="G278" i="1" s="1"/>
  <c r="G276" i="1"/>
  <c r="G275" i="1"/>
  <c r="G274" i="1" s="1"/>
  <c r="G273" i="1" s="1"/>
  <c r="G270" i="1"/>
  <c r="G269" i="1" s="1"/>
  <c r="G267" i="1"/>
  <c r="G266" i="1"/>
  <c r="G264" i="1"/>
  <c r="G263" i="1" s="1"/>
  <c r="G260" i="1"/>
  <c r="G258" i="1"/>
  <c r="G252" i="1"/>
  <c r="G251" i="1" s="1"/>
  <c r="G249" i="1"/>
  <c r="G247" i="1"/>
  <c r="G246" i="1" s="1"/>
  <c r="G244" i="1"/>
  <c r="G243" i="1"/>
  <c r="G241" i="1"/>
  <c r="H240" i="1"/>
  <c r="H239" i="1" s="1"/>
  <c r="H238" i="1" s="1"/>
  <c r="H237" i="1" s="1"/>
  <c r="H236" i="1" s="1"/>
  <c r="H235" i="1" s="1"/>
  <c r="G239" i="1"/>
  <c r="H234" i="1"/>
  <c r="G233" i="1"/>
  <c r="G230" i="1"/>
  <c r="G229" i="1" s="1"/>
  <c r="G227" i="1"/>
  <c r="G225" i="1"/>
  <c r="G224" i="1" s="1"/>
  <c r="H220" i="1"/>
  <c r="H219" i="1" s="1"/>
  <c r="H218" i="1" s="1"/>
  <c r="H217" i="1" s="1"/>
  <c r="H216" i="1" s="1"/>
  <c r="G219" i="1"/>
  <c r="G218" i="1" s="1"/>
  <c r="G217" i="1" s="1"/>
  <c r="G216" i="1" s="1"/>
  <c r="G213" i="1"/>
  <c r="G212" i="1" s="1"/>
  <c r="G211" i="1" s="1"/>
  <c r="G210" i="1" s="1"/>
  <c r="G209" i="1" s="1"/>
  <c r="G207" i="1"/>
  <c r="G206" i="1" s="1"/>
  <c r="G205" i="1" s="1"/>
  <c r="G204" i="1" s="1"/>
  <c r="G202" i="1"/>
  <c r="G201" i="1" s="1"/>
  <c r="G199" i="1"/>
  <c r="G195" i="1"/>
  <c r="G194" i="1"/>
  <c r="G192" i="1"/>
  <c r="G191" i="1" s="1"/>
  <c r="H187" i="1"/>
  <c r="H186" i="1"/>
  <c r="H185" i="1" s="1"/>
  <c r="H184" i="1" s="1"/>
  <c r="H183" i="1" s="1"/>
  <c r="H182" i="1" s="1"/>
  <c r="H181" i="1" s="1"/>
  <c r="H180" i="1" s="1"/>
  <c r="G185" i="1"/>
  <c r="G184" i="1" s="1"/>
  <c r="G183" i="1" s="1"/>
  <c r="G182" i="1" s="1"/>
  <c r="G181" i="1" s="1"/>
  <c r="G179" i="1"/>
  <c r="G178" i="1" s="1"/>
  <c r="H178" i="1" s="1"/>
  <c r="H175" i="1" s="1"/>
  <c r="G176" i="1"/>
  <c r="G173" i="1"/>
  <c r="G171" i="1"/>
  <c r="G169" i="1"/>
  <c r="G164" i="1" s="1"/>
  <c r="G163" i="1" s="1"/>
  <c r="G165" i="1"/>
  <c r="G161" i="1"/>
  <c r="G160" i="1" s="1"/>
  <c r="G158" i="1"/>
  <c r="G154" i="1"/>
  <c r="G153" i="1" s="1"/>
  <c r="G151" i="1"/>
  <c r="G150" i="1" s="1"/>
  <c r="G147" i="1"/>
  <c r="G143" i="1"/>
  <c r="H140" i="1"/>
  <c r="H139" i="1"/>
  <c r="G138" i="1"/>
  <c r="H137" i="1"/>
  <c r="H136" i="1" s="1"/>
  <c r="G136" i="1"/>
  <c r="G131" i="1"/>
  <c r="G129" i="1"/>
  <c r="G128" i="1" s="1"/>
  <c r="G127" i="1" s="1"/>
  <c r="G125" i="1"/>
  <c r="G124" i="1" s="1"/>
  <c r="G121" i="1"/>
  <c r="G120" i="1" s="1"/>
  <c r="G118" i="1"/>
  <c r="G117" i="1" s="1"/>
  <c r="G116" i="1"/>
  <c r="G115" i="1" s="1"/>
  <c r="H114" i="1"/>
  <c r="H113" i="1" s="1"/>
  <c r="H110" i="1" s="1"/>
  <c r="H109" i="1" s="1"/>
  <c r="H108" i="1" s="1"/>
  <c r="G113" i="1"/>
  <c r="G111" i="1"/>
  <c r="G107" i="1"/>
  <c r="G106" i="1" s="1"/>
  <c r="G105" i="1" s="1"/>
  <c r="G104" i="1" s="1"/>
  <c r="G102" i="1"/>
  <c r="G101" i="1" s="1"/>
  <c r="G100" i="1"/>
  <c r="G99" i="1" s="1"/>
  <c r="G98" i="1" s="1"/>
  <c r="G96" i="1"/>
  <c r="G95" i="1" s="1"/>
  <c r="G94" i="1" s="1"/>
  <c r="G91" i="1"/>
  <c r="G90" i="1" s="1"/>
  <c r="G89" i="1" s="1"/>
  <c r="G87" i="1"/>
  <c r="G86" i="1" s="1"/>
  <c r="G85" i="1" s="1"/>
  <c r="H82" i="1"/>
  <c r="H81" i="1" s="1"/>
  <c r="H80" i="1" s="1"/>
  <c r="H79" i="1" s="1"/>
  <c r="G81" i="1"/>
  <c r="G80" i="1" s="1"/>
  <c r="G79" i="1" s="1"/>
  <c r="G77" i="1"/>
  <c r="G76" i="1" s="1"/>
  <c r="G74" i="1"/>
  <c r="G73" i="1" s="1"/>
  <c r="G70" i="1"/>
  <c r="G69" i="1" s="1"/>
  <c r="G66" i="1"/>
  <c r="G64" i="1"/>
  <c r="G62" i="1"/>
  <c r="G61" i="1" s="1"/>
  <c r="G60" i="1" s="1"/>
  <c r="G55" i="1"/>
  <c r="G53" i="1"/>
  <c r="G52" i="1" s="1"/>
  <c r="G51" i="1" s="1"/>
  <c r="G50" i="1" s="1"/>
  <c r="G49" i="1" s="1"/>
  <c r="G45" i="1"/>
  <c r="G44" i="1" s="1"/>
  <c r="G43" i="1" s="1"/>
  <c r="G42" i="1" s="1"/>
  <c r="G40" i="1"/>
  <c r="G39" i="1" s="1"/>
  <c r="G37" i="1"/>
  <c r="G36" i="1" s="1"/>
  <c r="G35" i="1" s="1"/>
  <c r="G34" i="1" s="1"/>
  <c r="G33" i="1" s="1"/>
  <c r="G31" i="1"/>
  <c r="G21" i="1" s="1"/>
  <c r="G29" i="1"/>
  <c r="G27" i="1"/>
  <c r="G24" i="1"/>
  <c r="G22" i="1"/>
  <c r="G19" i="1"/>
  <c r="G18" i="1" s="1"/>
  <c r="G17" i="1"/>
  <c r="G15" i="1" s="1"/>
  <c r="G14" i="1" s="1"/>
  <c r="G135" i="1" l="1"/>
  <c r="G134" i="1" s="1"/>
  <c r="H233" i="1"/>
  <c r="G232" i="1"/>
  <c r="H232" i="1" s="1"/>
  <c r="H223" i="1" s="1"/>
  <c r="H222" i="1" s="1"/>
  <c r="H221" i="1" s="1"/>
  <c r="G272" i="1"/>
  <c r="H138" i="1"/>
  <c r="H135" i="1" s="1"/>
  <c r="H134" i="1" s="1"/>
  <c r="H133" i="1" s="1"/>
  <c r="H83" i="1" s="1"/>
  <c r="H48" i="1" s="1"/>
  <c r="G142" i="1"/>
  <c r="G141" i="1" s="1"/>
  <c r="G149" i="1"/>
  <c r="G175" i="1"/>
  <c r="H179" i="1"/>
  <c r="G223" i="1"/>
  <c r="G222" i="1" s="1"/>
  <c r="G221" i="1" s="1"/>
  <c r="G306" i="1"/>
  <c r="G305" i="1" s="1"/>
  <c r="G304" i="1" s="1"/>
  <c r="G303" i="1" s="1"/>
  <c r="G190" i="1"/>
  <c r="G189" i="1" s="1"/>
  <c r="G188" i="1" s="1"/>
  <c r="G180" i="1" s="1"/>
  <c r="G238" i="1"/>
  <c r="G257" i="1"/>
  <c r="G256" i="1" s="1"/>
  <c r="G320" i="1"/>
  <c r="G319" i="1" s="1"/>
  <c r="G318" i="1" s="1"/>
  <c r="G336" i="1"/>
  <c r="G328" i="1" s="1"/>
  <c r="G327" i="1" s="1"/>
  <c r="G372" i="1"/>
  <c r="G371" i="1" s="1"/>
  <c r="G370" i="1" s="1"/>
  <c r="G369" i="1" s="1"/>
  <c r="H393" i="1"/>
  <c r="H392" i="1" s="1"/>
  <c r="G413" i="1"/>
  <c r="G412" i="1" s="1"/>
  <c r="G411" i="1" s="1"/>
  <c r="G436" i="1"/>
  <c r="G435" i="1" s="1"/>
  <c r="G469" i="1"/>
  <c r="G468" i="1" s="1"/>
  <c r="G467" i="1" s="1"/>
  <c r="H507" i="1"/>
  <c r="H535" i="1"/>
  <c r="H534" i="1" s="1"/>
  <c r="H529" i="1" s="1"/>
  <c r="G548" i="1"/>
  <c r="G547" i="1" s="1"/>
  <c r="G574" i="1"/>
  <c r="H574" i="1" s="1"/>
  <c r="H572" i="1" s="1"/>
  <c r="G596" i="1"/>
  <c r="H606" i="1"/>
  <c r="G624" i="1"/>
  <c r="G631" i="1"/>
  <c r="G645" i="1"/>
  <c r="G638" i="1" s="1"/>
  <c r="G637" i="1" s="1"/>
  <c r="G636" i="1" s="1"/>
  <c r="G654" i="1"/>
  <c r="G684" i="1"/>
  <c r="G683" i="1" s="1"/>
  <c r="G682" i="1" s="1"/>
  <c r="G681" i="1" s="1"/>
  <c r="G728" i="1"/>
  <c r="G727" i="1" s="1"/>
  <c r="G735" i="1"/>
  <c r="G734" i="1" s="1"/>
  <c r="G733" i="1" s="1"/>
  <c r="G760" i="1"/>
  <c r="G833" i="1"/>
  <c r="G832" i="1" s="1"/>
  <c r="G831" i="1" s="1"/>
  <c r="H839" i="1"/>
  <c r="G876" i="1"/>
  <c r="G874" i="1" s="1"/>
  <c r="G982" i="1"/>
  <c r="G991" i="1"/>
  <c r="G990" i="1" s="1"/>
  <c r="G419" i="1"/>
  <c r="G418" i="1" s="1"/>
  <c r="G477" i="1"/>
  <c r="G476" i="1" s="1"/>
  <c r="H525" i="1"/>
  <c r="H547" i="1"/>
  <c r="H684" i="1"/>
  <c r="H683" i="1" s="1"/>
  <c r="G697" i="1"/>
  <c r="G696" i="1" s="1"/>
  <c r="H698" i="1"/>
  <c r="G812" i="1"/>
  <c r="G961" i="1"/>
  <c r="G960" i="1" s="1"/>
  <c r="G959" i="1" s="1"/>
  <c r="G958" i="1" s="1"/>
  <c r="G972" i="1"/>
  <c r="G971" i="1" s="1"/>
  <c r="G970" i="1" s="1"/>
  <c r="G604" i="1"/>
  <c r="H605" i="1"/>
  <c r="H604" i="1" s="1"/>
  <c r="H603" i="1" s="1"/>
  <c r="H602" i="1" s="1"/>
  <c r="G780" i="1"/>
  <c r="H780" i="1" s="1"/>
  <c r="H776" i="1" s="1"/>
  <c r="H781" i="1"/>
  <c r="G84" i="1"/>
  <c r="H215" i="1"/>
  <c r="H302" i="1"/>
  <c r="H391" i="1"/>
  <c r="H390" i="1" s="1"/>
  <c r="H389" i="1" s="1"/>
  <c r="H384" i="1" s="1"/>
  <c r="G466" i="1"/>
  <c r="G465" i="1" s="1"/>
  <c r="G525" i="1"/>
  <c r="G595" i="1"/>
  <c r="G594" i="1" s="1"/>
  <c r="G653" i="1"/>
  <c r="H706" i="1"/>
  <c r="H697" i="1" s="1"/>
  <c r="H696" i="1" s="1"/>
  <c r="G726" i="1"/>
  <c r="G725" i="1" s="1"/>
  <c r="G724" i="1" s="1"/>
  <c r="G790" i="1"/>
  <c r="G839" i="1"/>
  <c r="G917" i="1"/>
  <c r="G904" i="1" s="1"/>
  <c r="H947" i="1"/>
  <c r="H946" i="1" s="1"/>
  <c r="H945" i="1" s="1"/>
  <c r="H944" i="1" s="1"/>
  <c r="H943" i="1" s="1"/>
  <c r="G504" i="1"/>
  <c r="G494" i="1" s="1"/>
  <c r="G493" i="1" s="1"/>
  <c r="G492" i="1" s="1"/>
  <c r="H506" i="1"/>
  <c r="H504" i="1" s="1"/>
  <c r="H494" i="1" s="1"/>
  <c r="H493" i="1" s="1"/>
  <c r="H492" i="1" s="1"/>
  <c r="H749" i="1"/>
  <c r="H748" i="1" s="1"/>
  <c r="H747" i="1" s="1"/>
  <c r="G776" i="1"/>
  <c r="G805" i="1"/>
  <c r="G867" i="1"/>
  <c r="G13" i="1"/>
  <c r="G12" i="1" s="1"/>
  <c r="G11" i="1" s="1"/>
  <c r="G10" i="1" s="1"/>
  <c r="G9" i="1" s="1"/>
  <c r="G68" i="1"/>
  <c r="G59" i="1" s="1"/>
  <c r="G58" i="1" s="1"/>
  <c r="G93" i="1"/>
  <c r="G110" i="1"/>
  <c r="G109" i="1" s="1"/>
  <c r="G108" i="1" s="1"/>
  <c r="G133" i="1"/>
  <c r="G237" i="1"/>
  <c r="G236" i="1" s="1"/>
  <c r="G235" i="1" s="1"/>
  <c r="G262" i="1"/>
  <c r="G255" i="1" s="1"/>
  <c r="G254" i="1" s="1"/>
  <c r="G434" i="1"/>
  <c r="H571" i="1"/>
  <c r="H570" i="1" s="1"/>
  <c r="H569" i="1" s="1"/>
  <c r="G680" i="1"/>
  <c r="H689" i="1"/>
  <c r="H682" i="1" s="1"/>
  <c r="H681" i="1" s="1"/>
  <c r="G929" i="1"/>
  <c r="G945" i="1"/>
  <c r="G944" i="1" s="1"/>
  <c r="G943" i="1" s="1"/>
  <c r="G989" i="1"/>
  <c r="G969" i="1" s="1"/>
  <c r="G968" i="1" s="1"/>
  <c r="G558" i="1"/>
  <c r="G572" i="1"/>
  <c r="G571" i="1" s="1"/>
  <c r="G570" i="1" s="1"/>
  <c r="G612" i="1"/>
  <c r="G611" i="1" s="1"/>
  <c r="H670" i="1"/>
  <c r="H669" i="1" s="1"/>
  <c r="H667" i="1" s="1"/>
  <c r="H653" i="1" s="1"/>
  <c r="H637" i="1" s="1"/>
  <c r="H636" i="1" s="1"/>
  <c r="H721" i="1"/>
  <c r="G770" i="1"/>
  <c r="G768" i="1" s="1"/>
  <c r="G750" i="1" s="1"/>
  <c r="G749" i="1" s="1"/>
  <c r="G748" i="1" s="1"/>
  <c r="H782" i="1"/>
  <c r="H835" i="1"/>
  <c r="H834" i="1" s="1"/>
  <c r="H833" i="1" s="1"/>
  <c r="H832" i="1" s="1"/>
  <c r="H831" i="1" s="1"/>
  <c r="H920" i="1"/>
  <c r="H919" i="1" s="1"/>
  <c r="H917" i="1" s="1"/>
  <c r="H904" i="1" s="1"/>
  <c r="H838" i="1" s="1"/>
  <c r="G409" i="1" l="1"/>
  <c r="G408" i="1" s="1"/>
  <c r="G410" i="1"/>
  <c r="G302" i="1"/>
  <c r="G215" i="1"/>
  <c r="G623" i="1"/>
  <c r="G622" i="1" s="1"/>
  <c r="G621" i="1" s="1"/>
  <c r="H558" i="1"/>
  <c r="H557" i="1" s="1"/>
  <c r="H556" i="1" s="1"/>
  <c r="H524" i="1" s="1"/>
  <c r="H523" i="1" s="1"/>
  <c r="H491" i="1" s="1"/>
  <c r="G557" i="1"/>
  <c r="G556" i="1" s="1"/>
  <c r="G524" i="1" s="1"/>
  <c r="G523" i="1" s="1"/>
  <c r="G83" i="1"/>
  <c r="G48" i="1" s="1"/>
  <c r="G47" i="1" s="1"/>
  <c r="G603" i="1"/>
  <c r="G602" i="1" s="1"/>
  <c r="G569" i="1" s="1"/>
  <c r="H47" i="1"/>
  <c r="H830" i="1"/>
  <c r="H829" i="1" s="1"/>
  <c r="H723" i="1" s="1"/>
  <c r="H680" i="1"/>
  <c r="G789" i="1"/>
  <c r="G788" i="1" s="1"/>
  <c r="G747" i="1" s="1"/>
  <c r="G838" i="1"/>
  <c r="G830" i="1" s="1"/>
  <c r="G829" i="1" s="1"/>
  <c r="H464" i="1" l="1"/>
  <c r="H1001" i="1" s="1"/>
  <c r="G723" i="1"/>
  <c r="G491" i="1"/>
  <c r="G464" i="1" s="1"/>
  <c r="G1001" i="1" s="1"/>
</calcChain>
</file>

<file path=xl/sharedStrings.xml><?xml version="1.0" encoding="utf-8"?>
<sst xmlns="http://schemas.openxmlformats.org/spreadsheetml/2006/main" count="5846" uniqueCount="777">
  <si>
    <t xml:space="preserve">                                             Приложение № 7</t>
  </si>
  <si>
    <t xml:space="preserve">                 к решению Совета депутатов ЗАТО Александровск</t>
  </si>
  <si>
    <t>Ведомственная структура расходов местного бюджета ЗАТО Александровск по главным распорядителям бюджетных средств,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2020 год</t>
  </si>
  <si>
    <t>рубли</t>
  </si>
  <si>
    <t>Наименование</t>
  </si>
  <si>
    <t>Код ведом-ства</t>
  </si>
  <si>
    <t xml:space="preserve">Раздел </t>
  </si>
  <si>
    <t>Под-раздел</t>
  </si>
  <si>
    <t>Целевая статья расходов</t>
  </si>
  <si>
    <t>Вид расхо-дов</t>
  </si>
  <si>
    <t>Сумма на 2020 год</t>
  </si>
  <si>
    <t>в том числе за счет средств бюджетов других уровней бюджетной системы Российской Федерации</t>
  </si>
  <si>
    <t>Совет депутатов ЗАТО Александровск</t>
  </si>
  <si>
    <t>913</t>
  </si>
  <si>
    <t>00</t>
  </si>
  <si>
    <t>0000000000</t>
  </si>
  <si>
    <t>000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</si>
  <si>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</si>
  <si>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</si>
  <si>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</si>
  <si>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</si>
  <si>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Муниципальная программа ЗАТО Александровск "Эффективное муниципальное управление"на 2014 - 2020 годы</t>
  </si>
  <si>
    <t>8200000000</t>
  </si>
  <si>
    <t>Подпрограмма 8 "Развитие муниципальной службы ЗАТО Александровск"</t>
  </si>
  <si>
    <t>8280000000</t>
  </si>
  <si>
    <t>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</si>
  <si>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>8281100000</t>
  </si>
  <si>
    <t>Расходы на обеспечение функций работников органов местного самоуправления</t>
  </si>
  <si>
    <t>8281106030</t>
  </si>
  <si>
    <t>Расходы на выплаты персоналу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</si>
  <si>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</si>
  <si>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</si>
  <si>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</si>
  <si>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 xml:space="preserve"> Обеспечение безопасных условий труда</t>
  </si>
  <si>
    <t>8281200000</t>
  </si>
  <si>
    <t>8281206030</t>
  </si>
  <si>
    <t>Непрограммная деятельность</t>
  </si>
  <si>
    <t>9900000000</t>
  </si>
  <si>
    <t>Расходы на выплаты по оплате труда председателя представительного органа муниципального образования</t>
  </si>
  <si>
    <t>9900002010</t>
  </si>
  <si>
    <t>Расходы на обеспечение функций председателя представительного органа муниципального образования</t>
  </si>
  <si>
    <t>9900002030</t>
  </si>
  <si>
    <t>Расходы на выплаты по оплате труда депутатов представительного органа муниципального образования</t>
  </si>
  <si>
    <t>9900003010</t>
  </si>
  <si>
    <t>Расходы на выплаты по оплате труда работников органов местного самоуправления</t>
  </si>
  <si>
    <t>9900006010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</si>
  <si>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</si>
  <si>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9900013060</t>
  </si>
  <si>
    <t>Другие общегосударственные вопросы</t>
  </si>
  <si>
    <t>13</t>
  </si>
  <si>
    <t>Муниципальная программа ЗАТО Александровск "Информационное общество" на 2014 - 2020 годы</t>
  </si>
  <si>
    <t>8000000000</t>
  </si>
  <si>
    <t>Подпрограмма 2 "Развитие информационного общества и формирование электронного правительства"</t>
  </si>
  <si>
    <t>8020000000</t>
  </si>
  <si>
    <t xml:space="preserve"> Обеспечение доступа к информации о деятельности органов местного самоуправления с помощью интернет-сайта</t>
  </si>
  <si>
    <t>8022200000</t>
  </si>
  <si>
    <t>Прочие направления расходов муниципальной программы</t>
  </si>
  <si>
    <t>8022229990</t>
  </si>
  <si>
    <t xml:space="preserve"> Развитие информационно-технологической инфраструктуры органов местного самоуправления</t>
  </si>
  <si>
    <t>8022300000</t>
  </si>
  <si>
    <t>8022329990</t>
  </si>
  <si>
    <t>Подпрограмма 6 "Обслуживание деятельности органов местного самоуправления"</t>
  </si>
  <si>
    <t>8260000000</t>
  </si>
  <si>
    <t xml:space="preserve"> Материально-техническое обеспечение органов местного самоуправления ЗАТО Александровск</t>
  </si>
  <si>
    <t>8262200000</t>
  </si>
  <si>
    <t>8262229990</t>
  </si>
  <si>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</si>
  <si>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>914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</si>
  <si>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</si>
  <si>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</si>
  <si>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ЗАТО Александровск "Эффективное муниципальное управление" на 2014 - 2020 годы</t>
  </si>
  <si>
    <t>Подпрограмма 1 "Обеспечение деятельности администрации ЗАТО Александровск"</t>
  </si>
  <si>
    <t>8210000000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</si>
  <si>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</si>
  <si>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8211100000</t>
  </si>
  <si>
    <t>Расходы на выплаты по оплате труда главы муниципального образования</t>
  </si>
  <si>
    <t>8211101010</t>
  </si>
  <si>
    <t>Расходы на обеспечение функций главы муниципального образования</t>
  </si>
  <si>
    <t>8211101030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</si>
  <si>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</si>
  <si>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</si>
  <si>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</si>
  <si>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8211106010</t>
  </si>
  <si>
    <t>8211106030</t>
  </si>
  <si>
    <t>8211113060</t>
  </si>
  <si>
    <t xml:space="preserve"> 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</si>
  <si>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 xml:space="preserve"> Обеспечение выполнения служебного поручения муниципальными служащими вне места постоянной работы</t>
  </si>
  <si>
    <t>8281300000</t>
  </si>
  <si>
    <t>8281306030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</si>
  <si>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</si>
  <si>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</si>
  <si>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</si>
  <si>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</si>
  <si>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Муниципальная программа "Обеспечение комплексной безопасности населения ЗАТО Александровск"на 2014 - 2020 годы</t>
  </si>
  <si>
    <t>7500000000</t>
  </si>
  <si>
    <t>Подпрограмма 1 "Профилактика правонарушений, обеспечение безопасности населения ЗАТО Александровск"</t>
  </si>
  <si>
    <t>7510000000</t>
  </si>
  <si>
    <t xml:space="preserve"> Содержание и эксплуатация установленного оборудования АПК "Безопасный город"</t>
  </si>
  <si>
    <t>7511100000</t>
  </si>
  <si>
    <t>Мероприятия по развитию и обслуживанию системы АПК "Безопасный город"</t>
  </si>
  <si>
    <t>7511120110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</si>
  <si>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</si>
  <si>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</si>
  <si>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3 "Профилактика экстремизма и терроризма в ЗАТО Александровск"</t>
  </si>
  <si>
    <t>7530000000</t>
  </si>
  <si>
    <t xml:space="preserve"> 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</si>
  <si>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>7531300000</t>
  </si>
  <si>
    <t>7531329990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</si>
  <si>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</si>
  <si>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7900000000</t>
  </si>
  <si>
    <t>Подпрограмма 1 "Создание условий для развития малого и среднего предпринимательства на территории ЗАТО Александровск"</t>
  </si>
  <si>
    <t>7910000000</t>
  </si>
  <si>
    <t xml:space="preserve"> Проведение оценки рыночной стоимости нежилых помещений, арендуемых субъектами МСП</t>
  </si>
  <si>
    <t>7912300000</t>
  </si>
  <si>
    <t>7912329990</t>
  </si>
  <si>
    <t xml:space="preserve"> Изготовление технической документации на объекты недвижимого имущества</t>
  </si>
  <si>
    <t>7912400000</t>
  </si>
  <si>
    <t>7912429990</t>
  </si>
  <si>
    <t>Оказание финансовой поддержки субъектам МСП (предоставление грантов начинающим предпринимателям на создание собственного бизнеса)</t>
  </si>
  <si>
    <t>7913100000</t>
  </si>
  <si>
    <t>7913129990</t>
  </si>
  <si>
    <t>Подпрограмма 2 "Поддержка социально ориентированных некоммерческих организаций на территории ЗАТО Александровск"</t>
  </si>
  <si>
    <t>7920000000</t>
  </si>
  <si>
    <t xml:space="preserve">Создание условий для повышения эффективности деятельности социально ориентированным некоммерческим организациям </t>
  </si>
  <si>
    <t>7922100000</t>
  </si>
  <si>
    <t xml:space="preserve">Предоставление субсидии социально ориентированным некоммерческим организациям </t>
  </si>
  <si>
    <t>7922160040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</si>
  <si>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</si>
  <si>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8022370570</t>
  </si>
  <si>
    <t>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</si>
  <si>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80223S0570</t>
  </si>
  <si>
    <t xml:space="preserve"> Приобретение средств (ЭЦП, VipNet) для подключения к системе межведомственного электронного взаимодействия</t>
  </si>
  <si>
    <t>8022500000</t>
  </si>
  <si>
    <t>8022529990</t>
  </si>
  <si>
    <t xml:space="preserve"> Развитие информационно- технологической инфраструктуры муниципальных учреждений</t>
  </si>
  <si>
    <t>8023100000</t>
  </si>
  <si>
    <t>8023129990</t>
  </si>
  <si>
    <t>Мероприятия по технической защите информации</t>
  </si>
  <si>
    <t>8024200000</t>
  </si>
  <si>
    <t>8024229990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</si>
  <si>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</si>
  <si>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>8040000000</t>
  </si>
  <si>
    <t xml:space="preserve"> Организация предоставления государственных и муниципальных услуг по принципу "одного окна"</t>
  </si>
  <si>
    <t>8041100000</t>
  </si>
  <si>
    <t>Расходы на обеспечение деятельности (оказание услуг) подведомственных муниципальных бюджетных и автономных учреждений</t>
  </si>
  <si>
    <t>8041100090</t>
  </si>
  <si>
    <t>8041113060</t>
  </si>
  <si>
    <t xml:space="preserve"> Реализация Закона Мурманской области "Об административных комиссиях"</t>
  </si>
  <si>
    <t>8211300000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</si>
  <si>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</si>
  <si>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8211375540</t>
  </si>
  <si>
    <t>Субвенция на реализацию Закона Мурманской области "Об административных комиссиях"</t>
  </si>
  <si>
    <t>8211375550</t>
  </si>
  <si>
    <t>Подпрограмма 4 "Архивное дело ЗАТО Александровск"</t>
  </si>
  <si>
    <t>8240000000</t>
  </si>
  <si>
    <t xml:space="preserve"> Обеспечение сохранности, комплектования, учета и использования архивных документов</t>
  </si>
  <si>
    <t>8241100000</t>
  </si>
  <si>
    <t>Расходы на обеспечение деятельности (оказание услуг) подведомственных казенных учреждений</t>
  </si>
  <si>
    <t>8241100020</t>
  </si>
  <si>
    <t>Иные бюджетные ассигнования</t>
  </si>
  <si>
    <t>800</t>
  </si>
  <si>
    <t>8241113060</t>
  </si>
  <si>
    <t>Подпрограмма 5 "Осуществление муниципальных функций, направленных на повышение эффективности управления муниципальным имуществом"</t>
  </si>
  <si>
    <t>8250000000</t>
  </si>
  <si>
    <t xml:space="preserve"> Приобретение жилья, предоставление субсидий и выдача государственных жилищных сертификатов, возмещение затрат, связанных с переселением граждан из ЗАТО Александровск на новое место жительства</t>
  </si>
  <si>
    <t>8252200000</t>
  </si>
  <si>
    <t>8252229990</t>
  </si>
  <si>
    <t>Социальное обеспечение и иные выплаты населению</t>
  </si>
  <si>
    <t>300</t>
  </si>
  <si>
    <t>Осуществление полномочий, функций и оказание муниципальных услуг по решению вопросов местного значения в сфере жилищных, имущественных и земельных отношений, а так же оформление документов на право въезда (выезда) в ЗАТО Александровск</t>
  </si>
  <si>
    <t>8254100000</t>
  </si>
  <si>
    <t>8254100020</t>
  </si>
  <si>
    <t>8254113060</t>
  </si>
  <si>
    <t>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</si>
  <si>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>8254200000</t>
  </si>
  <si>
    <t>Оценка недвижимости, признание прав и регулирование отношений по государственной и муниципальной собственности</t>
  </si>
  <si>
    <t>8254220140</t>
  </si>
  <si>
    <t>Осуществление полномочий, функций по обеспечению деятельности органов местного самоуправления ЗАТО Александровск, а также казенных учреждений, созданных для осуществления функций органов местного самоуправления ЗАТО Александровск</t>
  </si>
  <si>
    <t>8262400000</t>
  </si>
  <si>
    <t>8262400020</t>
  </si>
  <si>
    <t>8262413060</t>
  </si>
  <si>
    <t>Капитальный и текущий ремонт объектов муниципальной собственности</t>
  </si>
  <si>
    <t>8262420090</t>
  </si>
  <si>
    <t>8262429990</t>
  </si>
  <si>
    <t>Расходы на оплату единовременных, вступительных, организационных, членских взносов и сборов</t>
  </si>
  <si>
    <t>9900020170</t>
  </si>
  <si>
    <t>Проведение Всероссийской переписи населения 2020 года</t>
  </si>
  <si>
    <t>9900054690</t>
  </si>
  <si>
    <t>НАЦИОНАЛЬНАЯ БЕЗОПАСНОСТЬ И ПРАВООХРАНИТЕЛЬНАЯ ДЕЯТЕЛЬНОСТЬ</t>
  </si>
  <si>
    <t>Органы юстиции</t>
  </si>
  <si>
    <t xml:space="preserve"> Осуществление переданных федеральных полномочий по государственной регистрации актов гражданского состояния</t>
  </si>
  <si>
    <t>8211200000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</si>
  <si>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</si>
  <si>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8211259300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</si>
  <si>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</si>
  <si>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</si>
  <si>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Подпрограмма 2 "Защита населения и территории ЗАТО Александровск от чрезвычайных ситуаций, мероприятия в области гражданской обороны"</t>
  </si>
  <si>
    <t>7520000000</t>
  </si>
  <si>
    <t xml:space="preserve"> Обслуживание автоматической системы контроля за радиационной обстановкой г. Гаджиево, г. Снежногорск</t>
  </si>
  <si>
    <t>7521100000</t>
  </si>
  <si>
    <t>7521129990</t>
  </si>
  <si>
    <t xml:space="preserve"> Организация и проведение работ по предупреждению и ликвидации чрезвычайных ситуаций и их последствий, гражданская оборона</t>
  </si>
  <si>
    <t>7521400000</t>
  </si>
  <si>
    <t>7521400020</t>
  </si>
  <si>
    <t>7521413060</t>
  </si>
  <si>
    <t xml:space="preserve"> Обслуживание МАСЦО ЗАТО Александровск</t>
  </si>
  <si>
    <t>7521600000</t>
  </si>
  <si>
    <t>7521629990</t>
  </si>
  <si>
    <t>Другие вопросы в области национальной безопасности и правоохранительной деятельности</t>
  </si>
  <si>
    <t>14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</si>
  <si>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</si>
  <si>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7511600000</t>
  </si>
  <si>
    <t>7511629990</t>
  </si>
  <si>
    <t>НАЦИОНАЛЬНАЯ ЭКОНОМИКА</t>
  </si>
  <si>
    <t>Сельское хозяйство и рыболовство</t>
  </si>
  <si>
    <t>Муниципальная программа ЗАТО Александровск "Охрана окружающей среды" на 2014 - 2020 годы</t>
  </si>
  <si>
    <t>7600000000</t>
  </si>
  <si>
    <t>Проведение мероприятий по регулированию численности безнадзорных животных</t>
  </si>
  <si>
    <t>7603100000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</si>
  <si>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</si>
  <si>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7603175590</t>
  </si>
  <si>
    <t>Транспорт</t>
  </si>
  <si>
    <t>08</t>
  </si>
  <si>
    <t>Муниципальная программа "Развитие транспортной системы ЗАТО Александровск" на 2014 - 2020 годы</t>
  </si>
  <si>
    <t>7700000000</t>
  </si>
  <si>
    <t>Подпрограмма 2 "Организация транспортного обслуживания населения на территории ЗАТО Александровск"</t>
  </si>
  <si>
    <t>7720000000</t>
  </si>
  <si>
    <t>Обеспечение потребностей населения в перевозках автомобильным транспортом общего пользования</t>
  </si>
  <si>
    <t>7721100000</t>
  </si>
  <si>
    <t>7721129990</t>
  </si>
  <si>
    <t>Возмещение затрат в связи с осуществлением регулярных пассажирских перевозок на социально-значимых маршрутах</t>
  </si>
  <si>
    <t>7721160010</t>
  </si>
  <si>
    <t>Расходы на организацию регулярных перевозок по муниципальным маршрутам регулярных перевозок</t>
  </si>
  <si>
    <t>7721200000</t>
  </si>
  <si>
    <t>7721229990</t>
  </si>
  <si>
    <t>Обеспечение перевозок обучающимся очной формы обучения общеобразовательных организаций, профессиональных образовательных организаций, образовательных организаций высшего образования, расположенных на территории ЗАТО Александровск городским и пригородным автомобильным транспортом общего пользования</t>
  </si>
  <si>
    <t>7721300000</t>
  </si>
  <si>
    <t>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</si>
  <si>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7721376600</t>
  </si>
  <si>
    <t>Дорожное хозяйство (дорожные фонды)</t>
  </si>
  <si>
    <t>Подпрограмма 1 " Автомобильные дороги ЗАТО Александровск"</t>
  </si>
  <si>
    <t>7710000000</t>
  </si>
  <si>
    <t>Ремонт автомобильных дорог местного значения общего пользования и междомовых проездов</t>
  </si>
  <si>
    <t>7711100000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</si>
  <si>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</si>
  <si>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7711149100</t>
  </si>
  <si>
    <t>Софинансирование за счет средств местного бюджета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</si>
  <si>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77111S9100</t>
  </si>
  <si>
    <t>Организация выполнения работ по ямочному ремонту</t>
  </si>
  <si>
    <t>7711200000</t>
  </si>
  <si>
    <t>Ремонт автомобильных дорог общего пользования местного значения</t>
  </si>
  <si>
    <t>7711220040</t>
  </si>
  <si>
    <t xml:space="preserve">Содержание автомобильных дорог общего пользования местного значения  ЗАТО Александровск </t>
  </si>
  <si>
    <t>7712100000</t>
  </si>
  <si>
    <t>Содержание автомобильных дорог общего пользования местного значения, за исключением капитального ремонта и ремонта</t>
  </si>
  <si>
    <t>7712120050</t>
  </si>
  <si>
    <t>7712129990</t>
  </si>
  <si>
    <t xml:space="preserve">Организация надлежащего содержания технических средств, конструктивных элементов и элементов обустройства  </t>
  </si>
  <si>
    <t>7713100000</t>
  </si>
  <si>
    <t>7713129990</t>
  </si>
  <si>
    <t>Связь и информатика</t>
  </si>
  <si>
    <t>10</t>
  </si>
  <si>
    <t>Подпрограмма 1 "Управление развитием информационного общества и формированием электронного правительства"</t>
  </si>
  <si>
    <t>8010000000</t>
  </si>
  <si>
    <t xml:space="preserve"> 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</si>
  <si>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>8011100000</t>
  </si>
  <si>
    <t>8011100090</t>
  </si>
  <si>
    <t>8011113060</t>
  </si>
  <si>
    <t xml:space="preserve"> Защита информационных систем и ресурсов</t>
  </si>
  <si>
    <t>8024100000</t>
  </si>
  <si>
    <t>8024129990</t>
  </si>
  <si>
    <t>Другие вопросы в области национальной экономики</t>
  </si>
  <si>
    <t>12</t>
  </si>
  <si>
    <t xml:space="preserve"> 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</si>
  <si>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>8211600000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</si>
  <si>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</si>
  <si>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8211675510</t>
  </si>
  <si>
    <t>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</si>
  <si>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8211700000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</si>
  <si>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</si>
  <si>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8211775610</t>
  </si>
  <si>
    <t>Организация проведения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</si>
  <si>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>8211800000</t>
  </si>
  <si>
    <t>Мероприятия по землеустройству и землепользованию</t>
  </si>
  <si>
    <t>8211820150</t>
  </si>
  <si>
    <t>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</si>
  <si>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>8211900000</t>
  </si>
  <si>
    <t>8211920150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</si>
  <si>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</si>
  <si>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>8270000000</t>
  </si>
  <si>
    <t>Обеспечение деятельности по управлению жилищно-коммунальным хозяйством и капитальным строительством объектов инфраструктуры ЗАТО Александровск</t>
  </si>
  <si>
    <t>8271400000</t>
  </si>
  <si>
    <t>8271400020</t>
  </si>
  <si>
    <t>8271413060</t>
  </si>
  <si>
    <t>ЖИЛИЩНО-КОММУНАЛЬНОЕ ХОЗЯЙСТВО</t>
  </si>
  <si>
    <t>Жилищное хозяйство</t>
  </si>
  <si>
    <t>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</si>
  <si>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8400000000</t>
  </si>
  <si>
    <t>Подпрограмма 1 "Капитальный ремонт многоквартирных домов ЗАТО Александровск"</t>
  </si>
  <si>
    <t>8410000000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</si>
  <si>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</si>
  <si>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8411100000</t>
  </si>
  <si>
    <t>Субсидия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</si>
  <si>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8411170850</t>
  </si>
  <si>
    <t>Софинансирование за счет средств местного бюджета к субсидии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</si>
  <si>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84111S0850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</si>
  <si>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</si>
  <si>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8411200000</t>
  </si>
  <si>
    <t>Взносы на проведение капитального ремонта общего имущества многоквартирных домов</t>
  </si>
  <si>
    <t>8411220950</t>
  </si>
  <si>
    <t>Подпрограмма 2 "Содержание и эффективное использование объектов муниципальной собственности ЗАТО Александровск"</t>
  </si>
  <si>
    <t>8420000000</t>
  </si>
  <si>
    <t>Ремонт пустующих квартир</t>
  </si>
  <si>
    <t>8421100000</t>
  </si>
  <si>
    <t>8421120090</t>
  </si>
  <si>
    <t>Коммунальное хозяйство</t>
  </si>
  <si>
    <t xml:space="preserve">Содержание и коммунальные услуги по жилому и нежилому муниципальному  фонду </t>
  </si>
  <si>
    <t>8421300000</t>
  </si>
  <si>
    <t>8421329990</t>
  </si>
  <si>
    <t>Содержание и ремонт объектов жилищно-коммунального хозяйства</t>
  </si>
  <si>
    <t>8422700000</t>
  </si>
  <si>
    <t>8422729990</t>
  </si>
  <si>
    <t>Благоустройство</t>
  </si>
  <si>
    <t>Муниципальная программа ЗАТО Александровск "Формирование современной городской среды на территории ЗАТО  Александровск" на 2018 - 2022 годы</t>
  </si>
  <si>
    <t>8300000000</t>
  </si>
  <si>
    <t xml:space="preserve">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 </t>
  </si>
  <si>
    <t>8302300000</t>
  </si>
  <si>
    <t>Обеспечение сохранности, технического обслуживания и содержания прочих объектов благоустройства</t>
  </si>
  <si>
    <t>8302320070</t>
  </si>
  <si>
    <t>Улучшение качества освещения улиц на территории муниципального образования ЗАТО Александровск</t>
  </si>
  <si>
    <t>8302400000</t>
  </si>
  <si>
    <t>Организация наружного освещения улиц и дворовых территорий муниципального образования</t>
  </si>
  <si>
    <t>8302420060</t>
  </si>
  <si>
    <t xml:space="preserve">Улучшение технического состояния и приведение в качественное состояние объектов инфраструктуры и благоустройства на территории ЗАТО </t>
  </si>
  <si>
    <t>8302500000</t>
  </si>
  <si>
    <t>8302520090</t>
  </si>
  <si>
    <t>8302529990</t>
  </si>
  <si>
    <t>Создание условий и организация обустройства мест массового отдыха населения</t>
  </si>
  <si>
    <t>8302600000</t>
  </si>
  <si>
    <t>8302629990</t>
  </si>
  <si>
    <t>Строительство пешеходного моста (г.Полярный, ул.Моисеева - ул.Душенова)</t>
  </si>
  <si>
    <t>8302700000</t>
  </si>
  <si>
    <t>Субсидия на софинансирование капитальных вложений в объекты муниципальной собственности</t>
  </si>
  <si>
    <t>8302774000</t>
  </si>
  <si>
    <t>Капитальные вложения в объекты государственной (муниципальной) собственности</t>
  </si>
  <si>
    <t>400</t>
  </si>
  <si>
    <t>Софинансирование за счет средств местного бюджета к субсидии на софинансирование капитальных вложений в объекты муниципальной собственности</t>
  </si>
  <si>
    <t>83027S4000</t>
  </si>
  <si>
    <t>Благоустройство территорий ЗАТО Александровск</t>
  </si>
  <si>
    <t>830F200000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</si>
  <si>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</si>
  <si>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830F255550</t>
  </si>
  <si>
    <t>Подпрограмма 3 "Организация ритуальных услуг"</t>
  </si>
  <si>
    <t>8430000000</t>
  </si>
  <si>
    <t>Организация ритуальных услуг и содержание мест захоронения</t>
  </si>
  <si>
    <t>8432100000</t>
  </si>
  <si>
    <t>8432129990</t>
  </si>
  <si>
    <t>Субвенция на возмещение расходов по гарантированному перечню услуг по погребению</t>
  </si>
  <si>
    <t>8432175230</t>
  </si>
  <si>
    <t>Другие вопросы в области жилищно-коммунального хозяйства</t>
  </si>
  <si>
    <t>9900000090</t>
  </si>
  <si>
    <t>Охрана окружающей среды</t>
  </si>
  <si>
    <t>06</t>
  </si>
  <si>
    <t>Охрана объектов растительного и животного мира и среды их обитания</t>
  </si>
  <si>
    <t>Устройство контейнерных плошадок для сбора твердых бытовых отходов и крупногабаритного мусора</t>
  </si>
  <si>
    <t>7601100000</t>
  </si>
  <si>
    <t>7601129990</t>
  </si>
  <si>
    <t>Образование</t>
  </si>
  <si>
    <t>07</t>
  </si>
  <si>
    <t>Другие вопросы в области образования</t>
  </si>
  <si>
    <t>Муниципальная программа ЗАТО Александровск "Развитие образования" на 2014 - 2020 годы</t>
  </si>
  <si>
    <t>7000000000</t>
  </si>
  <si>
    <t>Подпрограмма 5 "Обеспечение хозяйственно-эксплуатационного обслуживания учреждений системы образования ЗАТО Александровск"</t>
  </si>
  <si>
    <t>7050000000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</si>
  <si>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</si>
  <si>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7051100000</t>
  </si>
  <si>
    <t>7051100090</t>
  </si>
  <si>
    <t>Предоставление социальных гарантий работникам</t>
  </si>
  <si>
    <t>7051300000</t>
  </si>
  <si>
    <t>7051313060</t>
  </si>
  <si>
    <t>Развитие информационно- технологической инфраструктуры муниципальных учреждений</t>
  </si>
  <si>
    <t>СОЦИАЛЬНАЯ ПОЛИТИКА</t>
  </si>
  <si>
    <t>Пенсионное обеспечение</t>
  </si>
  <si>
    <t>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</si>
  <si>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9900080010</t>
  </si>
  <si>
    <t>Другие вопросы в области социальной политики</t>
  </si>
  <si>
    <t xml:space="preserve"> Реализация Закона Мурманской области "О комиссиях по делам несовершеннолетних и защите их прав в Мурманской области"</t>
  </si>
  <si>
    <t>8211400000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</si>
  <si>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</si>
  <si>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8211475560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</si>
  <si>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</si>
  <si>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8211500000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</si>
  <si>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</si>
  <si>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8211575530</t>
  </si>
  <si>
    <t>Средства массовой информации</t>
  </si>
  <si>
    <t>Периодическая печать и издательства</t>
  </si>
  <si>
    <t>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</si>
  <si>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>8030000000</t>
  </si>
  <si>
    <t xml:space="preserve"> 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</si>
  <si>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>8031200000</t>
  </si>
  <si>
    <t>8031200090</t>
  </si>
  <si>
    <t>Управление финансов администрации ЗАТО Александровск</t>
  </si>
  <si>
    <t>916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</si>
  <si>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</si>
  <si>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8100000000</t>
  </si>
  <si>
    <t>Подпрограмма 1 "Совершенствование финансовой и бюджетной политики"</t>
  </si>
  <si>
    <t>8110000000</t>
  </si>
  <si>
    <t xml:space="preserve"> 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</si>
  <si>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>8111100000</t>
  </si>
  <si>
    <t>8111106010</t>
  </si>
  <si>
    <t>8111113060</t>
  </si>
  <si>
    <t>Резервный фонды</t>
  </si>
  <si>
    <t>11</t>
  </si>
  <si>
    <t>Резервный фонд администрации ЗАТО Александровск</t>
  </si>
  <si>
    <t>9900020220</t>
  </si>
  <si>
    <t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</si>
  <si>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>8130000000</t>
  </si>
  <si>
    <t>Организация и ведение бухгалтерского (бюджетного) учета и формирования бухгалтерской (бюджетной) отчетности муниципальных учреждений ЗАТО Александровск специализированной организацией</t>
  </si>
  <si>
    <t>8131100000</t>
  </si>
  <si>
    <t>8131100020</t>
  </si>
  <si>
    <t>8131113060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</si>
  <si>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</si>
  <si>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</si>
  <si>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2 "Эффективное управление муниципальным долгом"</t>
  </si>
  <si>
    <t>8120000000</t>
  </si>
  <si>
    <t xml:space="preserve"> Исполнение принятых обязательств по погашению и обслуживанию долговых обязательств ЗАТО Александровск</t>
  </si>
  <si>
    <t>8122100000</t>
  </si>
  <si>
    <t>Процентные платежи по муниципальному долгу</t>
  </si>
  <si>
    <t>8122120120</t>
  </si>
  <si>
    <t>Обслуживание государственного (муниципального) долга</t>
  </si>
  <si>
    <t>700</t>
  </si>
  <si>
    <t>Управление образования администрации ЗАТО Александровск</t>
  </si>
  <si>
    <t>918</t>
  </si>
  <si>
    <t>Муниципальная программа ЗАТО Александровск "Развитие образования"на 2014 - 2020 годы</t>
  </si>
  <si>
    <t>Подпрограмма 3 "Развитие системы образования через эффективное выполнение муниципальных функций"</t>
  </si>
  <si>
    <t>7030000000</t>
  </si>
  <si>
    <t>Обеспечение исполнения мероприятий в рамках муниципальных программ управления образования</t>
  </si>
  <si>
    <t>7034500000</t>
  </si>
  <si>
    <t>7034506010</t>
  </si>
  <si>
    <t>7034506030</t>
  </si>
  <si>
    <t>7034513060</t>
  </si>
  <si>
    <t>ОБРАЗОВАНИЕ</t>
  </si>
  <si>
    <t>Дошкольное образование</t>
  </si>
  <si>
    <t>Подпрограмма 1 "Качественное и доступное дошкольное образование"</t>
  </si>
  <si>
    <t>7010000000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</si>
  <si>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</si>
  <si>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>7011100000</t>
  </si>
  <si>
    <t>Субвенция на реализацию Закона Мурманской области "О единой субвенции местным бюджетам на финансовое обеспечение образовательной деятельности"</t>
  </si>
  <si>
    <t>7011175310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</si>
  <si>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</si>
  <si>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>7011200000</t>
  </si>
  <si>
    <t>7011200090</t>
  </si>
  <si>
    <t xml:space="preserve"> Предоставление социальных гарантий работникам</t>
  </si>
  <si>
    <t>7011400000</t>
  </si>
  <si>
    <t>7011413060</t>
  </si>
  <si>
    <t xml:space="preserve">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труда, установленного </t>
  </si>
  <si>
    <t>7011900000</t>
  </si>
  <si>
    <t>Федеральным законом от 19.06.2000 № 82-ФЗ «О минимальном размере оплаты труда» (с изменениями), увеличенного на районный коэффициент и процентную надбавку за стаж работы в районах Крайнего Севера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</si>
  <si>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</si>
  <si>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7011971100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</si>
  <si>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</t>
  </si>
  <si>
    <t>70119P1100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</si>
  <si>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</si>
  <si>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70119S1100</t>
  </si>
  <si>
    <t>Подпрограмма 8 "Развитие современной инфраструктуры системы образования ЗАТО Александровск"</t>
  </si>
  <si>
    <t>7080000000</t>
  </si>
  <si>
    <t>Обеспечение выполнения требований СанПиН и технической безопасности учреждений системы образования</t>
  </si>
  <si>
    <t>7082200000</t>
  </si>
  <si>
    <t>7082220090</t>
  </si>
  <si>
    <t>7082229990</t>
  </si>
  <si>
    <t>Общее образование</t>
  </si>
  <si>
    <t>Подпрограмма 2 "Обеспечение предоставления муниципальных услуг в сфере общего и дополнительного образования"</t>
  </si>
  <si>
    <t>7020000000</t>
  </si>
  <si>
    <t>Предоставление общедоступного бесплатного начального, среднего и основного общего образования по основным общеобразовательным программам в образовательных учреждениях</t>
  </si>
  <si>
    <t>7021000000</t>
  </si>
  <si>
    <t>7021075310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</si>
  <si>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области, имеющих в соответствии с Законом</t>
  </si>
  <si>
    <t>7021400000</t>
  </si>
  <si>
    <t xml:space="preserve"> Мурманской области от 27.12.2004 № 561-01-ЗМО "О мерах социальной поддержки отдельных категорий граждан, работающих в сельских населенных пунктах или поселках городского типа" право на установление повышенных на 25 процентов размеров тарифной ставки, оклада (должностного оклада), </t>
  </si>
  <si>
    <t xml:space="preserve">установленного работнику по сравнению с тарифными ставками, окладами (должностными окладами) специалистов муниципальных учреждений образования и культуры, занимающихся этим видом деятельности в городских условиях, </t>
  </si>
  <si>
    <t xml:space="preserve">в соответствии с Перечнем должностей специалистов, работающих в государственных областных и муниципальных учреждениях, имеющих право на получение мер социальной поддержки и (или) установление повышенных размеров тарифных ставок, окладов (должностных окладов) в соответствии </t>
  </si>
  <si>
    <t>с Законом Мурманской области "О мерах социальной поддержки отдельных категорий граждан, работающих в сельских населенных пунктах или поселках городского типа", утвержденным постановлением Правительства Мурманской области от 01.03.2011 № 86-ПП</t>
  </si>
  <si>
    <t>7021471100</t>
  </si>
  <si>
    <t>70214S1100</t>
  </si>
  <si>
    <t xml:space="preserve">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</si>
  <si>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7021700000</t>
  </si>
  <si>
    <t>7021700090</t>
  </si>
  <si>
    <t>7021900000</t>
  </si>
  <si>
    <t>7021913060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</si>
  <si>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</si>
  <si>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702E100000</t>
  </si>
  <si>
    <t>702Е151690</t>
  </si>
  <si>
    <t>Подпрограмма 6 "Школьное здоровое питание"</t>
  </si>
  <si>
    <t>7060000000</t>
  </si>
  <si>
    <t>Предоставление бесплатного молока обучающимся в 1-4 классах МОУ</t>
  </si>
  <si>
    <t>7061100000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</si>
  <si>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</si>
  <si>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7061171040</t>
  </si>
  <si>
    <t>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</si>
  <si>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70611S1040</t>
  </si>
  <si>
    <t>Предоставление бесплатного питания отдельным категориям обучающихся МОУ</t>
  </si>
  <si>
    <t>7061200000</t>
  </si>
  <si>
    <t>Субвенция на обеспечение бесплатным питанием отдельных категорий обучающихся</t>
  </si>
  <si>
    <t>7061275320</t>
  </si>
  <si>
    <t>Субсидии на обеспечение комплексной безопасности муниципальных образовательных организаций</t>
  </si>
  <si>
    <t>7082270790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</si>
  <si>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 (в размере, превышающем объем расходного обязательства в рамках Соглашения)</t>
  </si>
  <si>
    <t>70822P0790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</si>
  <si>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</t>
  </si>
  <si>
    <t>70822S0790</t>
  </si>
  <si>
    <t>Дополнительное образование детей</t>
  </si>
  <si>
    <t xml:space="preserve">Обеспечение сохранения заработной платы труда работников муниципальных учреждений образования, культуры, физической культуры и спорта на уровне, установленном  указами Президента Российской Федерации от 07.05.2012 № 597 "О мероприятиях </t>
  </si>
  <si>
    <t>7022000000</t>
  </si>
  <si>
    <t xml:space="preserve">по реализации государственной социальной политики", от 01.06.2012 № 761 "О Национальной стратегии действий в интересах детей на 2012 - 2017 годы" и от 28.12.2012 № 1688 "О некоторых мерах по реализации государственной политики в сфере защиты детей-сирот и детей, оставшихся без попечения родителей" </t>
  </si>
  <si>
    <t>7022071100</t>
  </si>
  <si>
    <t>70220P1100</t>
  </si>
  <si>
    <t>70220S1100</t>
  </si>
  <si>
    <t xml:space="preserve"> Предоставление дополнительного образования детям в учреждениях дополнительного образования детей</t>
  </si>
  <si>
    <t>7022100000</t>
  </si>
  <si>
    <t>7022100090</t>
  </si>
  <si>
    <t>7022300000</t>
  </si>
  <si>
    <t>7022313060</t>
  </si>
  <si>
    <t>7022800000</t>
  </si>
  <si>
    <t>7022871100</t>
  </si>
  <si>
    <t>70228P1100</t>
  </si>
  <si>
    <t>70228S1100</t>
  </si>
  <si>
    <t>Муниципальная программа ЗАТО Александровск "Развитие физической культуры, спорта и молодежной политики"на 2014 - 2020 годы</t>
  </si>
  <si>
    <t>7200000000</t>
  </si>
  <si>
    <t>Подпрограмма 1 "Развитие физической культуры и спорта"</t>
  </si>
  <si>
    <t>7210000000</t>
  </si>
  <si>
    <t>Капитальный ремонт футбольного поля с искусственным покрытием и беговыми дорожками</t>
  </si>
  <si>
    <t>7213300000</t>
  </si>
  <si>
    <t>Субсидия на софинансирование капитального ремонта объектов, находящихся в муниципальной собственности</t>
  </si>
  <si>
    <t>7213370640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</si>
  <si>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 (в размере, превышающем объем расходного обязательства в рамках Соглашения)</t>
  </si>
  <si>
    <t>72133P0640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</si>
  <si>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</t>
  </si>
  <si>
    <t>72133S0640</t>
  </si>
  <si>
    <t>Капитальный ремонт чаши плавательного бассейна МБОУ ДО ДЮСШ г. Снежногорска</t>
  </si>
  <si>
    <t>7213600000</t>
  </si>
  <si>
    <t>7213670640</t>
  </si>
  <si>
    <t>72136S0640</t>
  </si>
  <si>
    <t>Молодежная политика</t>
  </si>
  <si>
    <t>Подпрограмма 7 "Организация отдыха, оздоровления и занятости детей и молодежи ЗАТО Александровск"</t>
  </si>
  <si>
    <t>7070000000</t>
  </si>
  <si>
    <t xml:space="preserve"> Организация отдыха и оздоровления детей в возрасте от 6 до 18 лет</t>
  </si>
  <si>
    <t>7071100000</t>
  </si>
  <si>
    <t>7071129990</t>
  </si>
  <si>
    <t>Субсидия на организацию отдыха детей  Мурманской области в  муниципальных образовательных организациях</t>
  </si>
  <si>
    <t>7071171070</t>
  </si>
  <si>
    <t>Софинансирование за счет средств местного бюджета к субсидии на организацию отдыха детей  Мурманской области в  муниципальных образовательных организациях</t>
  </si>
  <si>
    <t>70711S1070</t>
  </si>
  <si>
    <t>Предоставление питания детям, находящимся в оздоровительном лагере дневного пребывания в МОУ</t>
  </si>
  <si>
    <t>7071200000</t>
  </si>
  <si>
    <t>Субсидия на организацию отдыха детей Мурманской области в муниципальных образовательных организациях</t>
  </si>
  <si>
    <t>7071271070</t>
  </si>
  <si>
    <t>70712S1070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</si>
  <si>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</si>
  <si>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7040000000</t>
  </si>
  <si>
    <t xml:space="preserve"> Информационно-методическое сопровождение образовательного процесса учреждений системы образования ЗАТО Александровск</t>
  </si>
  <si>
    <t>7041100000</t>
  </si>
  <si>
    <t>7041100090</t>
  </si>
  <si>
    <t>7041300000</t>
  </si>
  <si>
    <t>7041313060</t>
  </si>
  <si>
    <t>7041500000</t>
  </si>
  <si>
    <t>7041571100</t>
  </si>
  <si>
    <t>70415P1100</t>
  </si>
  <si>
    <t>70415S1100</t>
  </si>
  <si>
    <t xml:space="preserve"> Предоставление бесплатного молока обучающимся в 1-4 классах МОУ</t>
  </si>
  <si>
    <t>7061100090</t>
  </si>
  <si>
    <t xml:space="preserve"> Предоставление бесплатного питания отдельным категориям обучающихся МОУ</t>
  </si>
  <si>
    <t xml:space="preserve"> Предоставление социальных гарантий работникам МАУО "КШП"</t>
  </si>
  <si>
    <t>7061500000</t>
  </si>
  <si>
    <t>7061513060</t>
  </si>
  <si>
    <t>7061700000</t>
  </si>
  <si>
    <t>7061771100</t>
  </si>
  <si>
    <t>70617P1100</t>
  </si>
  <si>
    <t>70617S1100</t>
  </si>
  <si>
    <t>Социальное обеспечение населения</t>
  </si>
  <si>
    <t>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</si>
  <si>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7021975100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</si>
  <si>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</si>
  <si>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7021975110</t>
  </si>
  <si>
    <t xml:space="preserve">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</si>
  <si>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7032300000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</si>
  <si>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</si>
  <si>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7032375200</t>
  </si>
  <si>
    <t xml:space="preserve">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</si>
  <si>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7032400000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</si>
  <si>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</si>
  <si>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7032475250</t>
  </si>
  <si>
    <t>Охрана семьи и детства</t>
  </si>
  <si>
    <t xml:space="preserve"> 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</si>
  <si>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7011500000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</si>
  <si>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</si>
  <si>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7011575360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</si>
  <si>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</si>
  <si>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7011600000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</si>
  <si>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</si>
  <si>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7011675370</t>
  </si>
  <si>
    <t xml:space="preserve"> Выплата денежного вознаграждения лицам, осуществляющим постинтернатный патронат в отношении несовершеннолетних и социальный патронат</t>
  </si>
  <si>
    <t>7032500000</t>
  </si>
  <si>
    <t>Субвенция на реализацию Закона Мурманской области "О патронате"в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</si>
  <si>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7032575350</t>
  </si>
  <si>
    <t xml:space="preserve"> Содержание ребенка в семье опекуна (попечителя) и приемной семье, а также вознаграждение, причитающееся приемному родителю</t>
  </si>
  <si>
    <t>7032600000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</si>
  <si>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</si>
  <si>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7032675340</t>
  </si>
  <si>
    <t xml:space="preserve"> Реализация переданных государственных полномочий по опеке и попечительству в отношении несовершеннолетних</t>
  </si>
  <si>
    <t>7032100000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</si>
  <si>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</si>
  <si>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7032175520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</si>
  <si>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</si>
  <si>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7032375210</t>
  </si>
  <si>
    <t>Управление культуры, спорта и молодежной политики администрации ЗАТО Александровск</t>
  </si>
  <si>
    <t>919</t>
  </si>
  <si>
    <t>Подпрограмма 3 "Обеспечение деятельности управления культуры, спорта и молодежной политики администрации ЗАТО Александровск"</t>
  </si>
  <si>
    <t>8230000000</t>
  </si>
  <si>
    <t xml:space="preserve"> Обеспечение исполнения мероприятий в рамках муниципальных программ управления культуры, спорта и молодежной политики</t>
  </si>
  <si>
    <t>8231100000</t>
  </si>
  <si>
    <t>8231106010</t>
  </si>
  <si>
    <t>8231113060</t>
  </si>
  <si>
    <t>Муниципальная программа ЗАТО Александровск "Развитие культуры и сохранение культурного наследия"на 2014 - 2020 годы</t>
  </si>
  <si>
    <t>7300000000</t>
  </si>
  <si>
    <t>Подпрограмма 1 "Развитие творческого потенциала и организация досуга населения ЗАТО Александровск"</t>
  </si>
  <si>
    <t>7310000000</t>
  </si>
  <si>
    <t xml:space="preserve"> Реализация дополнительных общеразвивающих программ</t>
  </si>
  <si>
    <t>7312300000</t>
  </si>
  <si>
    <t>7312300090</t>
  </si>
  <si>
    <t xml:space="preserve"> Реализация дополнительных общеобразовательных предпрофессиональных программ в области искусств</t>
  </si>
  <si>
    <t>7312400000</t>
  </si>
  <si>
    <t>7312400090</t>
  </si>
  <si>
    <t>7312500000</t>
  </si>
  <si>
    <t>7312513060</t>
  </si>
  <si>
    <t>7312600000</t>
  </si>
  <si>
    <t>7312671100</t>
  </si>
  <si>
    <t>73126Р1100</t>
  </si>
  <si>
    <t>73126S1100</t>
  </si>
  <si>
    <t>7312700000</t>
  </si>
  <si>
    <t>7312771100</t>
  </si>
  <si>
    <t>73127P1100</t>
  </si>
  <si>
    <t>73127S1100</t>
  </si>
  <si>
    <t>Подпрограмма 5 "Модернизация учреждений культуры и дополнительного образования в сфере культуры ЗАТО Александровск"</t>
  </si>
  <si>
    <t>7350000000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</si>
  <si>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</si>
  <si>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7351200000</t>
  </si>
  <si>
    <t>7351229990</t>
  </si>
  <si>
    <t>Создание виртуальных концертных залов</t>
  </si>
  <si>
    <t>735A300000</t>
  </si>
  <si>
    <t>735A354530</t>
  </si>
  <si>
    <t>Подпрограмма 2 "Молодежь ЗАТО Александровск"</t>
  </si>
  <si>
    <t>7220000000</t>
  </si>
  <si>
    <t xml:space="preserve"> Организация и проведение мероприятий, направленных на совершенствование культурно-досуговой сферы молодежной среды</t>
  </si>
  <si>
    <t>7221100000</t>
  </si>
  <si>
    <t>7221129990</t>
  </si>
  <si>
    <t xml:space="preserve"> 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</si>
  <si>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>7221200000</t>
  </si>
  <si>
    <t>7221229990</t>
  </si>
  <si>
    <t xml:space="preserve"> Обеспечение функционирования молодежного сайта ЗАТО Александровск "ZatoRozetka"</t>
  </si>
  <si>
    <t>7221300000</t>
  </si>
  <si>
    <t>7221329990</t>
  </si>
  <si>
    <t xml:space="preserve"> Выплата стипендий главы ЗАТО Александровск одаренным детям и учащейся молодежи</t>
  </si>
  <si>
    <t>7222100000</t>
  </si>
  <si>
    <t>Стипендии Главы ЗАТО Александровск</t>
  </si>
  <si>
    <t>7222120190</t>
  </si>
  <si>
    <t>Подпрограмма 3 "Патриотическое воспитание граждан"</t>
  </si>
  <si>
    <t>7230000000</t>
  </si>
  <si>
    <t xml:space="preserve"> Организация мероприятий в сфере молодежной политики, направленных на формирование системы развития  талантливой и инициативной молодежи, создание условий для самореализации подростков и молодежи, развитие  творческого, профессионального, интеллектуального потенциала подростков и молодежи</t>
  </si>
  <si>
    <t>7231400000</t>
  </si>
  <si>
    <t>7231400090</t>
  </si>
  <si>
    <t>7231500000</t>
  </si>
  <si>
    <t>7231513060</t>
  </si>
  <si>
    <t>7231600000</t>
  </si>
  <si>
    <t>7231671100</t>
  </si>
  <si>
    <t>72316P1100</t>
  </si>
  <si>
    <t>72316S1100</t>
  </si>
  <si>
    <t>Подпрограмма 4 "SOS !"</t>
  </si>
  <si>
    <t>7240000000</t>
  </si>
  <si>
    <t>Участие в антинаркотической акции "Декада SOS"</t>
  </si>
  <si>
    <t>7242400000</t>
  </si>
  <si>
    <t>7242429990</t>
  </si>
  <si>
    <t>КУЛЬТУРА, КИНЕМАТОГРАФИЯ</t>
  </si>
  <si>
    <t>Культура</t>
  </si>
  <si>
    <t>Муниципальная программа ЗАТО Александровск "Развитие физической культуры, спорта и молодежной политики" на 2014 - 2020 годы</t>
  </si>
  <si>
    <t>Капитальный ремонт спортивного зала МАУК "ЦТиД г. Гаджиево"</t>
  </si>
  <si>
    <t>7213500000</t>
  </si>
  <si>
    <t>7213570640</t>
  </si>
  <si>
    <t>72135S0640</t>
  </si>
  <si>
    <t xml:space="preserve"> Организация и проведение культурно-массовых мероприятий в соответствии с годовым планом</t>
  </si>
  <si>
    <t>7311100000</t>
  </si>
  <si>
    <t>7311129990</t>
  </si>
  <si>
    <t xml:space="preserve"> Организация деятельности клубных формирований и формирований самодеятельного народного творчества</t>
  </si>
  <si>
    <t>7313100000</t>
  </si>
  <si>
    <t>7313100090</t>
  </si>
  <si>
    <t>7313300000</t>
  </si>
  <si>
    <t>7313313060</t>
  </si>
  <si>
    <t>7313400000</t>
  </si>
  <si>
    <t>7313471100</t>
  </si>
  <si>
    <t>73134P1100</t>
  </si>
  <si>
    <t>73134S1100</t>
  </si>
  <si>
    <t>7313500000</t>
  </si>
  <si>
    <t>7313571100</t>
  </si>
  <si>
    <t>73135S1100</t>
  </si>
  <si>
    <t>Подпрограмма 2 "Библиотечное дело ЗАТО Александровск"</t>
  </si>
  <si>
    <t>7320000000</t>
  </si>
  <si>
    <t xml:space="preserve"> Библиотечное, библиографическое и информационное обслуживание пользователей библиотеки</t>
  </si>
  <si>
    <t>7321100000</t>
  </si>
  <si>
    <t>7321100090</t>
  </si>
  <si>
    <t>7321200000</t>
  </si>
  <si>
    <t>7321213060</t>
  </si>
  <si>
    <t>7321300000</t>
  </si>
  <si>
    <t>7321371110</t>
  </si>
  <si>
    <t>73213P1110</t>
  </si>
  <si>
    <t>73213S1110</t>
  </si>
  <si>
    <t>7321400000</t>
  </si>
  <si>
    <t>7321471100</t>
  </si>
  <si>
    <t>73214S1100</t>
  </si>
  <si>
    <t xml:space="preserve"> Формирование, учет, изучение, обеспечение физического сохранения и безопасности фондов библиотек, включая оцифровку фонда</t>
  </si>
  <si>
    <t>7322300000</t>
  </si>
  <si>
    <t>7322300090</t>
  </si>
  <si>
    <t xml:space="preserve"> Библиографическая обработка документов и создание каталогов</t>
  </si>
  <si>
    <t>7322400000</t>
  </si>
  <si>
    <t>7322400090</t>
  </si>
  <si>
    <t>7322500000</t>
  </si>
  <si>
    <t>73225P1100</t>
  </si>
  <si>
    <t xml:space="preserve"> Организация и проведение культурно-массовых мероприятий</t>
  </si>
  <si>
    <t>7323100000</t>
  </si>
  <si>
    <t>7323100090</t>
  </si>
  <si>
    <t>Подпрограмма 3 "Музейное дело ЗАТО Александровск"</t>
  </si>
  <si>
    <t>7330000000</t>
  </si>
  <si>
    <t xml:space="preserve"> Формирование, учет, изучение, обеспечение физического сохранения и безопасности музейных предметов, музейных коллекций</t>
  </si>
  <si>
    <t>7331300000</t>
  </si>
  <si>
    <t>7331300090</t>
  </si>
  <si>
    <t xml:space="preserve"> Публичный показ музейных предметов, музейных коллекций</t>
  </si>
  <si>
    <t>7332200000</t>
  </si>
  <si>
    <t>7332200090</t>
  </si>
  <si>
    <t xml:space="preserve"> Создание экспозиций (выставок) музеев, организация выездных выставок</t>
  </si>
  <si>
    <t>7332300000</t>
  </si>
  <si>
    <t>7332300090</t>
  </si>
  <si>
    <t>7332400000</t>
  </si>
  <si>
    <t>7332413060</t>
  </si>
  <si>
    <t>7332500000</t>
  </si>
  <si>
    <t>7332571100</t>
  </si>
  <si>
    <t>73325P1100</t>
  </si>
  <si>
    <t>73325S1100</t>
  </si>
  <si>
    <t>Подпрограмма 4 "Сохранение и реконструкция военно-мемориальных объектов ЗАТО Александровск"</t>
  </si>
  <si>
    <t>7340000000</t>
  </si>
  <si>
    <t>Капитальный и текущий ремонт памятников, объектов культурного наследия, мемориальных комплексов и воинских захоронений, находящихся на териитории ЗАТО Александровск</t>
  </si>
  <si>
    <t>7341200000</t>
  </si>
  <si>
    <t>7341220090</t>
  </si>
  <si>
    <t xml:space="preserve"> 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</si>
  <si>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7351220090</t>
  </si>
  <si>
    <t>Обеспечение антитеррористической и противокриминальной безопасности учреждений культуры и дополнительного образования в сфере культуры</t>
  </si>
  <si>
    <t>7351400000</t>
  </si>
  <si>
    <t>7351429990</t>
  </si>
  <si>
    <t>7313375100</t>
  </si>
  <si>
    <t>7313375110</t>
  </si>
  <si>
    <t>7321275100</t>
  </si>
  <si>
    <t>7321275110</t>
  </si>
  <si>
    <t>ФИЗИЧЕСКАЯ КУЛЬТУРА И СПОРТ</t>
  </si>
  <si>
    <t xml:space="preserve">Физическая культура
</t>
  </si>
  <si>
    <t xml:space="preserve"> Организация проведения официальных физкультурно-оздоровительных и спортивных мероприятий ЗАТО Александровск</t>
  </si>
  <si>
    <t>7211100000</t>
  </si>
  <si>
    <t>7211129990</t>
  </si>
  <si>
    <t xml:space="preserve"> 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</si>
  <si>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7212100000</t>
  </si>
  <si>
    <t>7212129990</t>
  </si>
  <si>
    <t>контрольно-счетная палата муниципального образования ЗАТО Александровск Мурманской области</t>
  </si>
  <si>
    <t>924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</si>
  <si>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</si>
  <si>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 выполнения служебного поручения муниципальными служащими вне места постоянной работы</t>
  </si>
  <si>
    <t>Расходы на выплаты по оплате труда руководителя контрольно-счетной палаты муниципального образования и его заместителей</t>
  </si>
  <si>
    <t>9900005010</t>
  </si>
  <si>
    <t xml:space="preserve"> </t>
  </si>
  <si>
    <t>Всего расходов:</t>
  </si>
  <si>
    <t>Управление муниципальной собственностью администрации ЗАТО Александровск</t>
  </si>
  <si>
    <t>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</si>
</sst>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5" fillId="0" borderId="0">
      <alignment horizontal="right"/>
    </xf>
    <xf numFmtId="0" fontId="5" fillId="2" borderId="0">
      <alignment shrinkToFit="1"/>
    </xf>
    <xf numFmtId="0" fontId="6" fillId="0" borderId="3">
      <alignment vertical="top" wrapText="1"/>
    </xf>
    <xf numFmtId="49" fontId="5" fillId="0" borderId="3">
      <alignment horizontal="center" vertical="top" shrinkToFit="1"/>
    </xf>
    <xf numFmtId="4" fontId="6" fillId="3" borderId="3">
      <alignment horizontal="right" vertical="top" shrinkToFit="1"/>
    </xf>
  </cellStyleXfs>
  <cellXfs count="108">
    <xf numFmtId="0" fontId="0" fillId="0" borderId="0" xfId="0"/>
    <xf numFmtId="0" fontId="2" fillId="0" borderId="0" xfId="2" applyFont="1" applyFill="1" applyAlignment="1" applyProtection="1">
      <alignment wrapText="1"/>
      <protection locked="0"/>
    </xf>
    <xf numFmtId="0" fontId="2" fillId="0" borderId="0" xfId="1" applyFont="1" applyFill="1" applyAlignment="1">
      <alignment horizontal="right"/>
    </xf>
    <xf numFmtId="0" fontId="2" fillId="0" borderId="1" xfId="3" applyNumberFormat="1" applyFont="1" applyFill="1" applyBorder="1" applyAlignment="1" applyProtection="1">
      <alignment wrapText="1"/>
    </xf>
    <xf numFmtId="0" fontId="2" fillId="0" borderId="1" xfId="3" applyFont="1" applyFill="1" applyBorder="1" applyAlignment="1" applyProtection="1">
      <alignment wrapText="1"/>
      <protection locked="0"/>
    </xf>
    <xf numFmtId="0" fontId="2" fillId="0" borderId="1" xfId="3" applyFont="1" applyFill="1" applyBorder="1" applyAlignment="1" applyProtection="1">
      <alignment horizontal="right" wrapText="1"/>
      <protection locked="0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Alignment="1" applyProtection="1">
      <alignment vertical="top" wrapText="1"/>
    </xf>
    <xf numFmtId="49" fontId="4" fillId="0" borderId="3" xfId="6" applyNumberFormat="1" applyFont="1" applyFill="1" applyAlignment="1" applyProtection="1">
      <alignment horizontal="center" vertical="top" wrapText="1" shrinkToFit="1"/>
    </xf>
    <xf numFmtId="4" fontId="4" fillId="0" borderId="3" xfId="7" applyNumberFormat="1" applyFont="1" applyFill="1" applyAlignment="1" applyProtection="1">
      <alignment horizontal="right" vertical="top" wrapText="1" shrinkToFit="1"/>
    </xf>
    <xf numFmtId="0" fontId="4" fillId="0" borderId="0" xfId="2" applyFont="1" applyFill="1" applyAlignment="1" applyProtection="1">
      <alignment wrapText="1"/>
      <protection locked="0"/>
    </xf>
    <xf numFmtId="0" fontId="2" fillId="0" borderId="3" xfId="5" applyNumberFormat="1" applyFont="1" applyFill="1" applyAlignment="1" applyProtection="1">
      <alignment vertical="top" wrapText="1"/>
    </xf>
    <xf numFmtId="49" fontId="2" fillId="0" borderId="3" xfId="6" applyNumberFormat="1" applyFont="1" applyFill="1" applyAlignment="1" applyProtection="1">
      <alignment horizontal="center" vertical="top" wrapText="1" shrinkToFit="1"/>
    </xf>
    <xf numFmtId="4" fontId="2" fillId="0" borderId="3" xfId="7" applyNumberFormat="1" applyFont="1" applyFill="1" applyAlignment="1" applyProtection="1">
      <alignment horizontal="right" vertical="top" wrapText="1" shrinkToFit="1"/>
    </xf>
    <xf numFmtId="4" fontId="7" fillId="0" borderId="3" xfId="7" applyNumberFormat="1" applyFont="1" applyFill="1" applyAlignment="1" applyProtection="1">
      <alignment horizontal="right" vertical="top" wrapText="1" shrinkToFit="1"/>
    </xf>
    <xf numFmtId="0" fontId="4" fillId="0" borderId="3" xfId="5" applyNumberFormat="1" applyFont="1" applyFill="1" applyProtection="1">
      <alignment vertical="top" wrapText="1"/>
    </xf>
    <xf numFmtId="49" fontId="8" fillId="0" borderId="3" xfId="6" applyNumberFormat="1" applyFont="1" applyFill="1" applyAlignment="1" applyProtection="1">
      <alignment horizontal="center" vertical="top" wrapText="1" shrinkToFit="1"/>
    </xf>
    <xf numFmtId="4" fontId="8" fillId="0" borderId="3" xfId="7" applyNumberFormat="1" applyFont="1" applyFill="1" applyAlignment="1" applyProtection="1">
      <alignment horizontal="right" vertical="top" wrapText="1" shrinkToFit="1"/>
    </xf>
    <xf numFmtId="0" fontId="2" fillId="0" borderId="3" xfId="5" applyNumberFormat="1" applyFont="1" applyFill="1" applyProtection="1">
      <alignment vertical="top" wrapText="1"/>
    </xf>
    <xf numFmtId="0" fontId="4" fillId="4" borderId="4" xfId="5" applyNumberFormat="1" applyFont="1" applyFill="1" applyBorder="1" applyAlignment="1" applyProtection="1">
      <alignment vertical="top" wrapText="1"/>
    </xf>
    <xf numFmtId="49" fontId="4" fillId="4" borderId="4" xfId="6" applyNumberFormat="1" applyFont="1" applyFill="1" applyBorder="1" applyAlignment="1" applyProtection="1">
      <alignment horizontal="center" vertical="top" wrapText="1" shrinkToFit="1"/>
    </xf>
    <xf numFmtId="49" fontId="4" fillId="0" borderId="5" xfId="6" applyNumberFormat="1" applyFont="1" applyFill="1" applyBorder="1" applyAlignment="1" applyProtection="1">
      <alignment horizontal="center" vertical="center" wrapText="1" shrinkToFit="1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4" borderId="4" xfId="7" applyNumberFormat="1" applyFont="1" applyFill="1" applyBorder="1" applyAlignment="1" applyProtection="1">
      <alignment horizontal="right" vertical="top" wrapText="1" shrinkToFit="1"/>
    </xf>
    <xf numFmtId="0" fontId="2" fillId="4" borderId="0" xfId="2" applyFont="1" applyFill="1" applyAlignment="1" applyProtection="1">
      <alignment wrapText="1"/>
      <protection locked="0"/>
    </xf>
    <xf numFmtId="0" fontId="2" fillId="0" borderId="2" xfId="0" applyFont="1" applyFill="1" applyBorder="1" applyAlignment="1">
      <alignment vertical="center" wrapText="1"/>
    </xf>
    <xf numFmtId="49" fontId="2" fillId="4" borderId="4" xfId="6" applyNumberFormat="1" applyFont="1" applyFill="1" applyBorder="1" applyAlignment="1" applyProtection="1">
      <alignment horizontal="center" vertical="top" wrapText="1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4" borderId="4" xfId="7" applyNumberFormat="1" applyFont="1" applyFill="1" applyBorder="1" applyAlignment="1" applyProtection="1">
      <alignment horizontal="right" vertical="top" wrapText="1" shrinkToFit="1"/>
    </xf>
    <xf numFmtId="0" fontId="2" fillId="4" borderId="4" xfId="5" applyNumberFormat="1" applyFont="1" applyFill="1" applyBorder="1" applyAlignment="1" applyProtection="1">
      <alignment vertical="top" wrapText="1"/>
    </xf>
    <xf numFmtId="49" fontId="2" fillId="4" borderId="3" xfId="6" applyNumberFormat="1" applyFont="1" applyFill="1" applyBorder="1" applyAlignment="1" applyProtection="1">
      <alignment horizontal="center" vertical="top" wrapText="1" shrinkToFit="1"/>
    </xf>
    <xf numFmtId="4" fontId="2" fillId="4" borderId="3" xfId="7" applyNumberFormat="1" applyFont="1" applyFill="1" applyBorder="1" applyAlignment="1" applyProtection="1">
      <alignment horizontal="right" vertical="top" wrapText="1" shrinkToFit="1"/>
    </xf>
    <xf numFmtId="0" fontId="2" fillId="0" borderId="2" xfId="5" applyNumberFormat="1" applyFont="1" applyFill="1" applyBorder="1" applyAlignment="1" applyProtection="1">
      <alignment vertical="top" wrapText="1"/>
    </xf>
    <xf numFmtId="49" fontId="2" fillId="0" borderId="2" xfId="6" applyNumberFormat="1" applyFont="1" applyFill="1" applyBorder="1" applyAlignment="1" applyProtection="1">
      <alignment horizontal="center" vertical="top" wrapText="1" shrinkToFit="1"/>
    </xf>
    <xf numFmtId="4" fontId="2" fillId="4" borderId="3" xfId="7" applyNumberFormat="1" applyFont="1" applyFill="1" applyAlignment="1" applyProtection="1">
      <alignment horizontal="right" vertical="top" wrapText="1" shrinkToFit="1"/>
    </xf>
    <xf numFmtId="0" fontId="2" fillId="4" borderId="3" xfId="5" applyNumberFormat="1" applyFont="1" applyFill="1" applyAlignment="1" applyProtection="1">
      <alignment vertical="top" wrapText="1"/>
    </xf>
    <xf numFmtId="49" fontId="2" fillId="4" borderId="3" xfId="6" applyNumberFormat="1" applyFont="1" applyFill="1" applyAlignment="1" applyProtection="1">
      <alignment horizontal="center" vertical="top" wrapText="1" shrinkToFit="1"/>
    </xf>
    <xf numFmtId="0" fontId="4" fillId="4" borderId="3" xfId="5" applyNumberFormat="1" applyFont="1" applyFill="1" applyAlignment="1" applyProtection="1">
      <alignment vertical="center" wrapText="1"/>
    </xf>
    <xf numFmtId="49" fontId="4" fillId="4" borderId="3" xfId="6" applyNumberFormat="1" applyFont="1" applyFill="1" applyAlignment="1" applyProtection="1">
      <alignment horizontal="center" vertical="center" wrapText="1" shrinkToFit="1"/>
    </xf>
    <xf numFmtId="49" fontId="4" fillId="4" borderId="7" xfId="0" applyNumberFormat="1" applyFont="1" applyFill="1" applyBorder="1" applyAlignment="1">
      <alignment horizontal="center" vertical="center" wrapText="1"/>
    </xf>
    <xf numFmtId="4" fontId="4" fillId="4" borderId="3" xfId="7" applyNumberFormat="1" applyFont="1" applyFill="1" applyAlignment="1" applyProtection="1">
      <alignment horizontal="right" vertical="center" wrapText="1" shrinkToFit="1"/>
    </xf>
    <xf numFmtId="0" fontId="2" fillId="4" borderId="0" xfId="2" applyFont="1" applyFill="1" applyAlignment="1" applyProtection="1">
      <alignment vertical="center" wrapText="1"/>
      <protection locked="0"/>
    </xf>
    <xf numFmtId="49" fontId="2" fillId="4" borderId="3" xfId="6" applyNumberFormat="1" applyFont="1" applyFill="1" applyAlignment="1" applyProtection="1">
      <alignment horizontal="center" vertical="center" wrapText="1" shrinkToFit="1"/>
    </xf>
    <xf numFmtId="49" fontId="2" fillId="4" borderId="8" xfId="0" applyNumberFormat="1" applyFont="1" applyFill="1" applyBorder="1" applyAlignment="1">
      <alignment horizontal="center" vertical="center" wrapText="1"/>
    </xf>
    <xf numFmtId="4" fontId="2" fillId="4" borderId="3" xfId="7" applyNumberFormat="1" applyFont="1" applyFill="1" applyAlignment="1" applyProtection="1">
      <alignment horizontal="right" vertical="center" wrapText="1" shrinkToFit="1"/>
    </xf>
    <xf numFmtId="0" fontId="4" fillId="0" borderId="2" xfId="5" applyNumberFormat="1" applyFont="1" applyFill="1" applyBorder="1" applyAlignment="1" applyProtection="1">
      <alignment vertical="top" wrapText="1"/>
    </xf>
    <xf numFmtId="49" fontId="4" fillId="0" borderId="2" xfId="6" applyNumberFormat="1" applyFont="1" applyFill="1" applyBorder="1" applyAlignment="1" applyProtection="1">
      <alignment horizontal="center" vertical="top" wrapText="1" shrinkToFit="1"/>
    </xf>
    <xf numFmtId="0" fontId="4" fillId="4" borderId="3" xfId="5" applyNumberFormat="1" applyFont="1" applyFill="1" applyProtection="1">
      <alignment vertical="top" wrapText="1"/>
    </xf>
    <xf numFmtId="49" fontId="4" fillId="4" borderId="3" xfId="6" applyNumberFormat="1" applyFont="1" applyFill="1" applyAlignment="1" applyProtection="1">
      <alignment horizontal="center" vertical="top" wrapText="1" shrinkToFit="1"/>
    </xf>
    <xf numFmtId="4" fontId="4" fillId="4" borderId="3" xfId="7" applyNumberFormat="1" applyFont="1" applyFill="1" applyAlignment="1" applyProtection="1">
      <alignment horizontal="right" vertical="top" wrapText="1" shrinkToFit="1"/>
    </xf>
    <xf numFmtId="0" fontId="4" fillId="4" borderId="3" xfId="5" applyNumberFormat="1" applyFont="1" applyFill="1" applyAlignment="1" applyProtection="1">
      <alignment vertical="top" wrapText="1"/>
    </xf>
    <xf numFmtId="0" fontId="4" fillId="0" borderId="5" xfId="5" applyNumberFormat="1" applyFont="1" applyFill="1" applyBorder="1" applyProtection="1">
      <alignment vertical="top" wrapText="1"/>
    </xf>
    <xf numFmtId="49" fontId="4" fillId="0" borderId="5" xfId="6" applyNumberFormat="1" applyFont="1" applyFill="1" applyBorder="1" applyAlignment="1" applyProtection="1">
      <alignment horizontal="center" vertical="top" wrapText="1" shrinkToFit="1"/>
    </xf>
    <xf numFmtId="0" fontId="2" fillId="0" borderId="0" xfId="5" applyNumberFormat="1" applyFont="1" applyFill="1" applyBorder="1" applyAlignment="1" applyProtection="1">
      <alignment vertical="top" wrapText="1"/>
    </xf>
    <xf numFmtId="0" fontId="2" fillId="0" borderId="3" xfId="5" applyNumberFormat="1" applyFont="1" applyFill="1" applyBorder="1" applyAlignment="1" applyProtection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9" fillId="0" borderId="0" xfId="2" applyFont="1" applyFill="1" applyAlignment="1" applyProtection="1">
      <alignment wrapText="1"/>
      <protection locked="0"/>
    </xf>
    <xf numFmtId="0" fontId="10" fillId="0" borderId="0" xfId="2" applyFont="1" applyFill="1" applyAlignment="1" applyProtection="1">
      <alignment wrapText="1"/>
      <protection locked="0"/>
    </xf>
    <xf numFmtId="49" fontId="11" fillId="0" borderId="3" xfId="6" applyNumberFormat="1" applyFont="1" applyFill="1" applyAlignment="1" applyProtection="1">
      <alignment horizontal="center" vertical="top" wrapText="1" shrinkToFit="1"/>
    </xf>
    <xf numFmtId="4" fontId="11" fillId="0" borderId="3" xfId="7" applyNumberFormat="1" applyFont="1" applyFill="1" applyAlignment="1" applyProtection="1">
      <alignment horizontal="right" vertical="top" wrapText="1" shrinkToFit="1"/>
    </xf>
    <xf numFmtId="49" fontId="12" fillId="0" borderId="3" xfId="6" applyNumberFormat="1" applyFont="1" applyFill="1" applyAlignment="1" applyProtection="1">
      <alignment horizontal="center" vertical="top" wrapText="1" shrinkToFit="1"/>
    </xf>
    <xf numFmtId="0" fontId="2" fillId="0" borderId="4" xfId="5" applyNumberFormat="1" applyFont="1" applyFill="1" applyBorder="1" applyAlignment="1" applyProtection="1">
      <alignment vertical="top" wrapText="1"/>
    </xf>
    <xf numFmtId="0" fontId="2" fillId="0" borderId="5" xfId="5" applyNumberFormat="1" applyFont="1" applyFill="1" applyBorder="1" applyAlignment="1" applyProtection="1">
      <alignment vertical="top" wrapText="1"/>
    </xf>
    <xf numFmtId="0" fontId="2" fillId="0" borderId="3" xfId="5" applyNumberFormat="1" applyFont="1" applyFill="1" applyAlignment="1" applyProtection="1">
      <alignment vertical="center" wrapText="1"/>
    </xf>
    <xf numFmtId="4" fontId="10" fillId="0" borderId="3" xfId="7" applyNumberFormat="1" applyFont="1" applyFill="1" applyAlignment="1" applyProtection="1">
      <alignment horizontal="right" vertical="top" wrapText="1" shrinkToFit="1"/>
    </xf>
    <xf numFmtId="0" fontId="2" fillId="0" borderId="10" xfId="5" applyNumberFormat="1" applyFont="1" applyFill="1" applyBorder="1" applyAlignment="1" applyProtection="1">
      <alignment vertical="top" wrapText="1"/>
    </xf>
    <xf numFmtId="0" fontId="2" fillId="0" borderId="12" xfId="5" applyNumberFormat="1" applyFont="1" applyFill="1" applyBorder="1" applyAlignment="1" applyProtection="1">
      <alignment vertical="top" wrapText="1"/>
    </xf>
    <xf numFmtId="0" fontId="2" fillId="0" borderId="14" xfId="5" applyNumberFormat="1" applyFont="1" applyFill="1" applyBorder="1" applyAlignment="1" applyProtection="1">
      <alignment vertical="top" wrapText="1"/>
    </xf>
    <xf numFmtId="49" fontId="2" fillId="0" borderId="15" xfId="6" applyNumberFormat="1" applyFont="1" applyFill="1" applyBorder="1" applyAlignment="1" applyProtection="1">
      <alignment horizontal="center" vertical="top" wrapText="1" shrinkToFit="1"/>
    </xf>
    <xf numFmtId="0" fontId="4" fillId="0" borderId="3" xfId="5" applyNumberFormat="1" applyFont="1" applyFill="1" applyBorder="1" applyAlignment="1" applyProtection="1">
      <alignment vertical="top" wrapText="1"/>
    </xf>
    <xf numFmtId="49" fontId="4" fillId="0" borderId="15" xfId="6" applyNumberFormat="1" applyFont="1" applyFill="1" applyBorder="1" applyAlignment="1" applyProtection="1">
      <alignment horizontal="center" vertical="top" wrapText="1" shrinkToFit="1"/>
    </xf>
    <xf numFmtId="49" fontId="2" fillId="0" borderId="3" xfId="6" applyNumberFormat="1" applyFont="1" applyFill="1" applyBorder="1" applyAlignment="1" applyProtection="1">
      <alignment horizontal="center" vertical="top" wrapText="1" shrinkToFit="1"/>
    </xf>
    <xf numFmtId="4" fontId="2" fillId="0" borderId="3" xfId="7" applyNumberFormat="1" applyFont="1" applyFill="1" applyBorder="1" applyAlignment="1" applyProtection="1">
      <alignment horizontal="right" vertical="top" wrapText="1" shrinkToFit="1"/>
    </xf>
    <xf numFmtId="0" fontId="2" fillId="0" borderId="16" xfId="5" applyNumberFormat="1" applyFont="1" applyFill="1" applyBorder="1" applyAlignment="1" applyProtection="1">
      <alignment vertical="top" wrapText="1"/>
    </xf>
    <xf numFmtId="0" fontId="2" fillId="0" borderId="3" xfId="5" applyNumberFormat="1" applyFont="1" applyFill="1" applyBorder="1" applyAlignment="1" applyProtection="1">
      <alignment vertical="center" wrapText="1"/>
    </xf>
    <xf numFmtId="0" fontId="4" fillId="0" borderId="17" xfId="5" applyNumberFormat="1" applyFont="1" applyFill="1" applyBorder="1" applyAlignment="1" applyProtection="1">
      <alignment vertical="top" wrapText="1"/>
    </xf>
    <xf numFmtId="49" fontId="4" fillId="0" borderId="18" xfId="6" applyNumberFormat="1" applyFont="1" applyFill="1" applyBorder="1" applyAlignment="1" applyProtection="1">
      <alignment horizontal="center" vertical="top" wrapText="1" shrinkToFit="1"/>
    </xf>
    <xf numFmtId="0" fontId="2" fillId="0" borderId="17" xfId="5" applyNumberFormat="1" applyFont="1" applyFill="1" applyBorder="1" applyAlignment="1" applyProtection="1">
      <alignment vertical="top" wrapText="1"/>
    </xf>
    <xf numFmtId="49" fontId="2" fillId="0" borderId="18" xfId="6" applyNumberFormat="1" applyFont="1" applyFill="1" applyBorder="1" applyAlignment="1" applyProtection="1">
      <alignment horizontal="center" vertical="top" wrapText="1" shrinkToFit="1"/>
    </xf>
    <xf numFmtId="0" fontId="13" fillId="4" borderId="3" xfId="5" applyNumberFormat="1" applyFont="1" applyFill="1" applyBorder="1" applyAlignment="1" applyProtection="1">
      <alignment vertical="top" wrapText="1"/>
    </xf>
    <xf numFmtId="49" fontId="13" fillId="4" borderId="15" xfId="6" applyNumberFormat="1" applyFont="1" applyFill="1" applyBorder="1" applyAlignment="1" applyProtection="1">
      <alignment horizontal="center" vertical="top" wrapText="1" shrinkToFit="1"/>
    </xf>
    <xf numFmtId="49" fontId="13" fillId="4" borderId="3" xfId="6" applyNumberFormat="1" applyFont="1" applyFill="1" applyAlignment="1" applyProtection="1">
      <alignment horizontal="center" vertical="top" wrapText="1" shrinkToFit="1"/>
    </xf>
    <xf numFmtId="4" fontId="13" fillId="4" borderId="3" xfId="7" applyNumberFormat="1" applyFont="1" applyFill="1" applyAlignment="1" applyProtection="1">
      <alignment horizontal="right" vertical="top" wrapText="1" shrinkToFit="1"/>
    </xf>
    <xf numFmtId="0" fontId="4" fillId="4" borderId="0" xfId="2" applyFont="1" applyFill="1" applyAlignment="1" applyProtection="1">
      <alignment wrapText="1"/>
      <protection locked="0"/>
    </xf>
    <xf numFmtId="0" fontId="12" fillId="4" borderId="3" xfId="5" applyNumberFormat="1" applyFont="1" applyFill="1" applyBorder="1" applyAlignment="1" applyProtection="1">
      <alignment vertical="top" wrapText="1"/>
    </xf>
    <xf numFmtId="49" fontId="12" fillId="4" borderId="15" xfId="6" applyNumberFormat="1" applyFont="1" applyFill="1" applyBorder="1" applyAlignment="1" applyProtection="1">
      <alignment horizontal="center" vertical="top" wrapText="1" shrinkToFit="1"/>
    </xf>
    <xf numFmtId="49" fontId="12" fillId="4" borderId="3" xfId="6" applyNumberFormat="1" applyFont="1" applyFill="1" applyAlignment="1" applyProtection="1">
      <alignment horizontal="center" vertical="top" wrapText="1" shrinkToFit="1"/>
    </xf>
    <xf numFmtId="4" fontId="12" fillId="4" borderId="3" xfId="7" applyNumberFormat="1" applyFont="1" applyFill="1" applyAlignment="1" applyProtection="1">
      <alignment horizontal="right" vertical="top" wrapText="1" shrinkToFit="1"/>
    </xf>
    <xf numFmtId="0" fontId="2" fillId="0" borderId="11" xfId="5" applyNumberFormat="1" applyFont="1" applyFill="1" applyBorder="1" applyAlignment="1" applyProtection="1">
      <alignment vertical="top" wrapText="1"/>
    </xf>
    <xf numFmtId="0" fontId="2" fillId="0" borderId="13" xfId="5" applyNumberFormat="1" applyFont="1" applyFill="1" applyBorder="1" applyAlignment="1" applyProtection="1">
      <alignment vertical="top" wrapText="1"/>
    </xf>
    <xf numFmtId="0" fontId="2" fillId="4" borderId="3" xfId="5" applyNumberFormat="1" applyFont="1" applyFill="1" applyBorder="1" applyAlignment="1" applyProtection="1">
      <alignment vertical="top" wrapText="1"/>
    </xf>
    <xf numFmtId="49" fontId="2" fillId="4" borderId="15" xfId="6" applyNumberFormat="1" applyFont="1" applyFill="1" applyBorder="1" applyAlignment="1" applyProtection="1">
      <alignment horizontal="center" vertical="top" wrapText="1" shrinkToFit="1"/>
    </xf>
    <xf numFmtId="4" fontId="2" fillId="0" borderId="0" xfId="2" applyNumberFormat="1" applyFont="1" applyFill="1" applyAlignment="1" applyProtection="1">
      <alignment wrapText="1"/>
      <protection locked="0"/>
    </xf>
    <xf numFmtId="4" fontId="2" fillId="0" borderId="4" xfId="7" applyNumberFormat="1" applyFont="1" applyFill="1" applyBorder="1" applyAlignment="1" applyProtection="1">
      <alignment horizontal="right" vertical="top" wrapText="1" shrinkToFit="1"/>
    </xf>
    <xf numFmtId="4" fontId="2" fillId="0" borderId="5" xfId="7" applyNumberFormat="1" applyFont="1" applyFill="1" applyBorder="1" applyAlignment="1" applyProtection="1">
      <alignment horizontal="right" vertical="top" wrapText="1" shrinkToFit="1"/>
    </xf>
    <xf numFmtId="0" fontId="4" fillId="0" borderId="19" xfId="5" applyNumberFormat="1" applyFont="1" applyFill="1" applyBorder="1" applyAlignment="1" applyProtection="1">
      <alignment horizontal="right" vertical="top" wrapText="1"/>
    </xf>
    <xf numFmtId="0" fontId="4" fillId="0" borderId="20" xfId="5" applyNumberFormat="1" applyFont="1" applyFill="1" applyBorder="1" applyAlignment="1" applyProtection="1">
      <alignment horizontal="right" vertical="top" wrapText="1"/>
    </xf>
    <xf numFmtId="0" fontId="4" fillId="0" borderId="15" xfId="5" applyNumberFormat="1" applyFont="1" applyFill="1" applyBorder="1" applyAlignment="1" applyProtection="1">
      <alignment horizontal="right" vertical="top" wrapText="1"/>
    </xf>
    <xf numFmtId="49" fontId="2" fillId="0" borderId="9" xfId="6" applyNumberFormat="1" applyFont="1" applyFill="1" applyBorder="1" applyAlignment="1" applyProtection="1">
      <alignment horizontal="center" vertical="top" wrapText="1" shrinkToFit="1"/>
    </xf>
    <xf numFmtId="49" fontId="2" fillId="0" borderId="13" xfId="6" applyNumberFormat="1" applyFont="1" applyFill="1" applyBorder="1" applyAlignment="1" applyProtection="1">
      <alignment horizontal="center" vertical="top" wrapText="1" shrinkToFit="1"/>
    </xf>
    <xf numFmtId="49" fontId="2" fillId="0" borderId="4" xfId="6" applyNumberFormat="1" applyFont="1" applyFill="1" applyBorder="1" applyAlignment="1" applyProtection="1">
      <alignment horizontal="center" vertical="top" wrapText="1" shrinkToFit="1"/>
    </xf>
    <xf numFmtId="49" fontId="2" fillId="0" borderId="5" xfId="6" applyNumberFormat="1" applyFont="1" applyFill="1" applyBorder="1" applyAlignment="1" applyProtection="1">
      <alignment horizontal="center" vertical="top" wrapText="1" shrinkToFit="1"/>
    </xf>
    <xf numFmtId="49" fontId="2" fillId="0" borderId="12" xfId="6" applyNumberFormat="1" applyFont="1" applyFill="1" applyBorder="1" applyAlignment="1" applyProtection="1">
      <alignment horizontal="center" vertical="top" wrapText="1" shrinkToFit="1"/>
    </xf>
    <xf numFmtId="4" fontId="2" fillId="0" borderId="12" xfId="7" applyNumberFormat="1" applyFont="1" applyFill="1" applyBorder="1" applyAlignment="1" applyProtection="1">
      <alignment horizontal="right" vertical="top" wrapText="1" shrinkToFit="1"/>
    </xf>
    <xf numFmtId="49" fontId="2" fillId="0" borderId="11" xfId="6" applyNumberFormat="1" applyFont="1" applyFill="1" applyBorder="1" applyAlignment="1" applyProtection="1">
      <alignment horizontal="center" vertical="top" wrapText="1" shrinkToFit="1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 vertical="center" wrapText="1"/>
    </xf>
  </cellXfs>
  <cellStyles count="8">
    <cellStyle name="xl23" xfId="3"/>
    <cellStyle name="xl27" xfId="4"/>
    <cellStyle name="xl33" xfId="5"/>
    <cellStyle name="xl34" xfId="6"/>
    <cellStyle name="xl35" xfId="7"/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5"/>
  <sheetViews>
    <sheetView tabSelected="1" workbookViewId="0">
      <selection sqref="A1:XFD1048576"/>
    </sheetView>
  </sheetViews>
  <sheetFormatPr defaultRowHeight="15.75" outlineLevelRow="7" x14ac:dyDescent="0.25"/>
  <cols>
    <col min="1" max="1" width="49.7109375" style="1" customWidth="1"/>
    <col min="2" max="2" width="7.7109375" style="1" customWidth="1"/>
    <col min="3" max="3" width="10" style="1" customWidth="1"/>
    <col min="4" max="4" width="10.42578125" style="1" customWidth="1"/>
    <col min="5" max="5" width="18.5703125" style="1" customWidth="1"/>
    <col min="6" max="6" width="7.28515625" style="1" customWidth="1"/>
    <col min="7" max="7" width="19.85546875" style="1" customWidth="1"/>
    <col min="8" max="8" width="18.140625" style="1" customWidth="1"/>
    <col min="9" max="256" width="9.140625" style="1"/>
    <col min="257" max="257" width="49.7109375" style="1" customWidth="1"/>
    <col min="258" max="258" width="7.7109375" style="1" customWidth="1"/>
    <col min="259" max="259" width="10" style="1" customWidth="1"/>
    <col min="260" max="260" width="10.42578125" style="1" customWidth="1"/>
    <col min="261" max="261" width="18.5703125" style="1" customWidth="1"/>
    <col min="262" max="262" width="7.28515625" style="1" customWidth="1"/>
    <col min="263" max="263" width="19.85546875" style="1" customWidth="1"/>
    <col min="264" max="264" width="18.140625" style="1" customWidth="1"/>
    <col min="265" max="512" width="9.140625" style="1"/>
    <col min="513" max="513" width="49.7109375" style="1" customWidth="1"/>
    <col min="514" max="514" width="7.7109375" style="1" customWidth="1"/>
    <col min="515" max="515" width="10" style="1" customWidth="1"/>
    <col min="516" max="516" width="10.42578125" style="1" customWidth="1"/>
    <col min="517" max="517" width="18.5703125" style="1" customWidth="1"/>
    <col min="518" max="518" width="7.28515625" style="1" customWidth="1"/>
    <col min="519" max="519" width="19.85546875" style="1" customWidth="1"/>
    <col min="520" max="520" width="18.140625" style="1" customWidth="1"/>
    <col min="521" max="768" width="9.140625" style="1"/>
    <col min="769" max="769" width="49.7109375" style="1" customWidth="1"/>
    <col min="770" max="770" width="7.7109375" style="1" customWidth="1"/>
    <col min="771" max="771" width="10" style="1" customWidth="1"/>
    <col min="772" max="772" width="10.42578125" style="1" customWidth="1"/>
    <col min="773" max="773" width="18.5703125" style="1" customWidth="1"/>
    <col min="774" max="774" width="7.28515625" style="1" customWidth="1"/>
    <col min="775" max="775" width="19.85546875" style="1" customWidth="1"/>
    <col min="776" max="776" width="18.140625" style="1" customWidth="1"/>
    <col min="777" max="1024" width="9.140625" style="1"/>
    <col min="1025" max="1025" width="49.7109375" style="1" customWidth="1"/>
    <col min="1026" max="1026" width="7.7109375" style="1" customWidth="1"/>
    <col min="1027" max="1027" width="10" style="1" customWidth="1"/>
    <col min="1028" max="1028" width="10.42578125" style="1" customWidth="1"/>
    <col min="1029" max="1029" width="18.5703125" style="1" customWidth="1"/>
    <col min="1030" max="1030" width="7.28515625" style="1" customWidth="1"/>
    <col min="1031" max="1031" width="19.85546875" style="1" customWidth="1"/>
    <col min="1032" max="1032" width="18.140625" style="1" customWidth="1"/>
    <col min="1033" max="1280" width="9.140625" style="1"/>
    <col min="1281" max="1281" width="49.7109375" style="1" customWidth="1"/>
    <col min="1282" max="1282" width="7.7109375" style="1" customWidth="1"/>
    <col min="1283" max="1283" width="10" style="1" customWidth="1"/>
    <col min="1284" max="1284" width="10.42578125" style="1" customWidth="1"/>
    <col min="1285" max="1285" width="18.5703125" style="1" customWidth="1"/>
    <col min="1286" max="1286" width="7.28515625" style="1" customWidth="1"/>
    <col min="1287" max="1287" width="19.85546875" style="1" customWidth="1"/>
    <col min="1288" max="1288" width="18.140625" style="1" customWidth="1"/>
    <col min="1289" max="1536" width="9.140625" style="1"/>
    <col min="1537" max="1537" width="49.7109375" style="1" customWidth="1"/>
    <col min="1538" max="1538" width="7.7109375" style="1" customWidth="1"/>
    <col min="1539" max="1539" width="10" style="1" customWidth="1"/>
    <col min="1540" max="1540" width="10.42578125" style="1" customWidth="1"/>
    <col min="1541" max="1541" width="18.5703125" style="1" customWidth="1"/>
    <col min="1542" max="1542" width="7.28515625" style="1" customWidth="1"/>
    <col min="1543" max="1543" width="19.85546875" style="1" customWidth="1"/>
    <col min="1544" max="1544" width="18.140625" style="1" customWidth="1"/>
    <col min="1545" max="1792" width="9.140625" style="1"/>
    <col min="1793" max="1793" width="49.7109375" style="1" customWidth="1"/>
    <col min="1794" max="1794" width="7.7109375" style="1" customWidth="1"/>
    <col min="1795" max="1795" width="10" style="1" customWidth="1"/>
    <col min="1796" max="1796" width="10.42578125" style="1" customWidth="1"/>
    <col min="1797" max="1797" width="18.5703125" style="1" customWidth="1"/>
    <col min="1798" max="1798" width="7.28515625" style="1" customWidth="1"/>
    <col min="1799" max="1799" width="19.85546875" style="1" customWidth="1"/>
    <col min="1800" max="1800" width="18.140625" style="1" customWidth="1"/>
    <col min="1801" max="2048" width="9.140625" style="1"/>
    <col min="2049" max="2049" width="49.7109375" style="1" customWidth="1"/>
    <col min="2050" max="2050" width="7.7109375" style="1" customWidth="1"/>
    <col min="2051" max="2051" width="10" style="1" customWidth="1"/>
    <col min="2052" max="2052" width="10.42578125" style="1" customWidth="1"/>
    <col min="2053" max="2053" width="18.5703125" style="1" customWidth="1"/>
    <col min="2054" max="2054" width="7.28515625" style="1" customWidth="1"/>
    <col min="2055" max="2055" width="19.85546875" style="1" customWidth="1"/>
    <col min="2056" max="2056" width="18.140625" style="1" customWidth="1"/>
    <col min="2057" max="2304" width="9.140625" style="1"/>
    <col min="2305" max="2305" width="49.7109375" style="1" customWidth="1"/>
    <col min="2306" max="2306" width="7.7109375" style="1" customWidth="1"/>
    <col min="2307" max="2307" width="10" style="1" customWidth="1"/>
    <col min="2308" max="2308" width="10.42578125" style="1" customWidth="1"/>
    <col min="2309" max="2309" width="18.5703125" style="1" customWidth="1"/>
    <col min="2310" max="2310" width="7.28515625" style="1" customWidth="1"/>
    <col min="2311" max="2311" width="19.85546875" style="1" customWidth="1"/>
    <col min="2312" max="2312" width="18.140625" style="1" customWidth="1"/>
    <col min="2313" max="2560" width="9.140625" style="1"/>
    <col min="2561" max="2561" width="49.7109375" style="1" customWidth="1"/>
    <col min="2562" max="2562" width="7.7109375" style="1" customWidth="1"/>
    <col min="2563" max="2563" width="10" style="1" customWidth="1"/>
    <col min="2564" max="2564" width="10.42578125" style="1" customWidth="1"/>
    <col min="2565" max="2565" width="18.5703125" style="1" customWidth="1"/>
    <col min="2566" max="2566" width="7.28515625" style="1" customWidth="1"/>
    <col min="2567" max="2567" width="19.85546875" style="1" customWidth="1"/>
    <col min="2568" max="2568" width="18.140625" style="1" customWidth="1"/>
    <col min="2569" max="2816" width="9.140625" style="1"/>
    <col min="2817" max="2817" width="49.7109375" style="1" customWidth="1"/>
    <col min="2818" max="2818" width="7.7109375" style="1" customWidth="1"/>
    <col min="2819" max="2819" width="10" style="1" customWidth="1"/>
    <col min="2820" max="2820" width="10.42578125" style="1" customWidth="1"/>
    <col min="2821" max="2821" width="18.5703125" style="1" customWidth="1"/>
    <col min="2822" max="2822" width="7.28515625" style="1" customWidth="1"/>
    <col min="2823" max="2823" width="19.85546875" style="1" customWidth="1"/>
    <col min="2824" max="2824" width="18.140625" style="1" customWidth="1"/>
    <col min="2825" max="3072" width="9.140625" style="1"/>
    <col min="3073" max="3073" width="49.7109375" style="1" customWidth="1"/>
    <col min="3074" max="3074" width="7.7109375" style="1" customWidth="1"/>
    <col min="3075" max="3075" width="10" style="1" customWidth="1"/>
    <col min="3076" max="3076" width="10.42578125" style="1" customWidth="1"/>
    <col min="3077" max="3077" width="18.5703125" style="1" customWidth="1"/>
    <col min="3078" max="3078" width="7.28515625" style="1" customWidth="1"/>
    <col min="3079" max="3079" width="19.85546875" style="1" customWidth="1"/>
    <col min="3080" max="3080" width="18.140625" style="1" customWidth="1"/>
    <col min="3081" max="3328" width="9.140625" style="1"/>
    <col min="3329" max="3329" width="49.7109375" style="1" customWidth="1"/>
    <col min="3330" max="3330" width="7.7109375" style="1" customWidth="1"/>
    <col min="3331" max="3331" width="10" style="1" customWidth="1"/>
    <col min="3332" max="3332" width="10.42578125" style="1" customWidth="1"/>
    <col min="3333" max="3333" width="18.5703125" style="1" customWidth="1"/>
    <col min="3334" max="3334" width="7.28515625" style="1" customWidth="1"/>
    <col min="3335" max="3335" width="19.85546875" style="1" customWidth="1"/>
    <col min="3336" max="3336" width="18.140625" style="1" customWidth="1"/>
    <col min="3337" max="3584" width="9.140625" style="1"/>
    <col min="3585" max="3585" width="49.7109375" style="1" customWidth="1"/>
    <col min="3586" max="3586" width="7.7109375" style="1" customWidth="1"/>
    <col min="3587" max="3587" width="10" style="1" customWidth="1"/>
    <col min="3588" max="3588" width="10.42578125" style="1" customWidth="1"/>
    <col min="3589" max="3589" width="18.5703125" style="1" customWidth="1"/>
    <col min="3590" max="3590" width="7.28515625" style="1" customWidth="1"/>
    <col min="3591" max="3591" width="19.85546875" style="1" customWidth="1"/>
    <col min="3592" max="3592" width="18.140625" style="1" customWidth="1"/>
    <col min="3593" max="3840" width="9.140625" style="1"/>
    <col min="3841" max="3841" width="49.7109375" style="1" customWidth="1"/>
    <col min="3842" max="3842" width="7.7109375" style="1" customWidth="1"/>
    <col min="3843" max="3843" width="10" style="1" customWidth="1"/>
    <col min="3844" max="3844" width="10.42578125" style="1" customWidth="1"/>
    <col min="3845" max="3845" width="18.5703125" style="1" customWidth="1"/>
    <col min="3846" max="3846" width="7.28515625" style="1" customWidth="1"/>
    <col min="3847" max="3847" width="19.85546875" style="1" customWidth="1"/>
    <col min="3848" max="3848" width="18.140625" style="1" customWidth="1"/>
    <col min="3849" max="4096" width="9.140625" style="1"/>
    <col min="4097" max="4097" width="49.7109375" style="1" customWidth="1"/>
    <col min="4098" max="4098" width="7.7109375" style="1" customWidth="1"/>
    <col min="4099" max="4099" width="10" style="1" customWidth="1"/>
    <col min="4100" max="4100" width="10.42578125" style="1" customWidth="1"/>
    <col min="4101" max="4101" width="18.5703125" style="1" customWidth="1"/>
    <col min="4102" max="4102" width="7.28515625" style="1" customWidth="1"/>
    <col min="4103" max="4103" width="19.85546875" style="1" customWidth="1"/>
    <col min="4104" max="4104" width="18.140625" style="1" customWidth="1"/>
    <col min="4105" max="4352" width="9.140625" style="1"/>
    <col min="4353" max="4353" width="49.7109375" style="1" customWidth="1"/>
    <col min="4354" max="4354" width="7.7109375" style="1" customWidth="1"/>
    <col min="4355" max="4355" width="10" style="1" customWidth="1"/>
    <col min="4356" max="4356" width="10.42578125" style="1" customWidth="1"/>
    <col min="4357" max="4357" width="18.5703125" style="1" customWidth="1"/>
    <col min="4358" max="4358" width="7.28515625" style="1" customWidth="1"/>
    <col min="4359" max="4359" width="19.85546875" style="1" customWidth="1"/>
    <col min="4360" max="4360" width="18.140625" style="1" customWidth="1"/>
    <col min="4361" max="4608" width="9.140625" style="1"/>
    <col min="4609" max="4609" width="49.7109375" style="1" customWidth="1"/>
    <col min="4610" max="4610" width="7.7109375" style="1" customWidth="1"/>
    <col min="4611" max="4611" width="10" style="1" customWidth="1"/>
    <col min="4612" max="4612" width="10.42578125" style="1" customWidth="1"/>
    <col min="4613" max="4613" width="18.5703125" style="1" customWidth="1"/>
    <col min="4614" max="4614" width="7.28515625" style="1" customWidth="1"/>
    <col min="4615" max="4615" width="19.85546875" style="1" customWidth="1"/>
    <col min="4616" max="4616" width="18.140625" style="1" customWidth="1"/>
    <col min="4617" max="4864" width="9.140625" style="1"/>
    <col min="4865" max="4865" width="49.7109375" style="1" customWidth="1"/>
    <col min="4866" max="4866" width="7.7109375" style="1" customWidth="1"/>
    <col min="4867" max="4867" width="10" style="1" customWidth="1"/>
    <col min="4868" max="4868" width="10.42578125" style="1" customWidth="1"/>
    <col min="4869" max="4869" width="18.5703125" style="1" customWidth="1"/>
    <col min="4870" max="4870" width="7.28515625" style="1" customWidth="1"/>
    <col min="4871" max="4871" width="19.85546875" style="1" customWidth="1"/>
    <col min="4872" max="4872" width="18.140625" style="1" customWidth="1"/>
    <col min="4873" max="5120" width="9.140625" style="1"/>
    <col min="5121" max="5121" width="49.7109375" style="1" customWidth="1"/>
    <col min="5122" max="5122" width="7.7109375" style="1" customWidth="1"/>
    <col min="5123" max="5123" width="10" style="1" customWidth="1"/>
    <col min="5124" max="5124" width="10.42578125" style="1" customWidth="1"/>
    <col min="5125" max="5125" width="18.5703125" style="1" customWidth="1"/>
    <col min="5126" max="5126" width="7.28515625" style="1" customWidth="1"/>
    <col min="5127" max="5127" width="19.85546875" style="1" customWidth="1"/>
    <col min="5128" max="5128" width="18.140625" style="1" customWidth="1"/>
    <col min="5129" max="5376" width="9.140625" style="1"/>
    <col min="5377" max="5377" width="49.7109375" style="1" customWidth="1"/>
    <col min="5378" max="5378" width="7.7109375" style="1" customWidth="1"/>
    <col min="5379" max="5379" width="10" style="1" customWidth="1"/>
    <col min="5380" max="5380" width="10.42578125" style="1" customWidth="1"/>
    <col min="5381" max="5381" width="18.5703125" style="1" customWidth="1"/>
    <col min="5382" max="5382" width="7.28515625" style="1" customWidth="1"/>
    <col min="5383" max="5383" width="19.85546875" style="1" customWidth="1"/>
    <col min="5384" max="5384" width="18.140625" style="1" customWidth="1"/>
    <col min="5385" max="5632" width="9.140625" style="1"/>
    <col min="5633" max="5633" width="49.7109375" style="1" customWidth="1"/>
    <col min="5634" max="5634" width="7.7109375" style="1" customWidth="1"/>
    <col min="5635" max="5635" width="10" style="1" customWidth="1"/>
    <col min="5636" max="5636" width="10.42578125" style="1" customWidth="1"/>
    <col min="5637" max="5637" width="18.5703125" style="1" customWidth="1"/>
    <col min="5638" max="5638" width="7.28515625" style="1" customWidth="1"/>
    <col min="5639" max="5639" width="19.85546875" style="1" customWidth="1"/>
    <col min="5640" max="5640" width="18.140625" style="1" customWidth="1"/>
    <col min="5641" max="5888" width="9.140625" style="1"/>
    <col min="5889" max="5889" width="49.7109375" style="1" customWidth="1"/>
    <col min="5890" max="5890" width="7.7109375" style="1" customWidth="1"/>
    <col min="5891" max="5891" width="10" style="1" customWidth="1"/>
    <col min="5892" max="5892" width="10.42578125" style="1" customWidth="1"/>
    <col min="5893" max="5893" width="18.5703125" style="1" customWidth="1"/>
    <col min="5894" max="5894" width="7.28515625" style="1" customWidth="1"/>
    <col min="5895" max="5895" width="19.85546875" style="1" customWidth="1"/>
    <col min="5896" max="5896" width="18.140625" style="1" customWidth="1"/>
    <col min="5897" max="6144" width="9.140625" style="1"/>
    <col min="6145" max="6145" width="49.7109375" style="1" customWidth="1"/>
    <col min="6146" max="6146" width="7.7109375" style="1" customWidth="1"/>
    <col min="6147" max="6147" width="10" style="1" customWidth="1"/>
    <col min="6148" max="6148" width="10.42578125" style="1" customWidth="1"/>
    <col min="6149" max="6149" width="18.5703125" style="1" customWidth="1"/>
    <col min="6150" max="6150" width="7.28515625" style="1" customWidth="1"/>
    <col min="6151" max="6151" width="19.85546875" style="1" customWidth="1"/>
    <col min="6152" max="6152" width="18.140625" style="1" customWidth="1"/>
    <col min="6153" max="6400" width="9.140625" style="1"/>
    <col min="6401" max="6401" width="49.7109375" style="1" customWidth="1"/>
    <col min="6402" max="6402" width="7.7109375" style="1" customWidth="1"/>
    <col min="6403" max="6403" width="10" style="1" customWidth="1"/>
    <col min="6404" max="6404" width="10.42578125" style="1" customWidth="1"/>
    <col min="6405" max="6405" width="18.5703125" style="1" customWidth="1"/>
    <col min="6406" max="6406" width="7.28515625" style="1" customWidth="1"/>
    <col min="6407" max="6407" width="19.85546875" style="1" customWidth="1"/>
    <col min="6408" max="6408" width="18.140625" style="1" customWidth="1"/>
    <col min="6409" max="6656" width="9.140625" style="1"/>
    <col min="6657" max="6657" width="49.7109375" style="1" customWidth="1"/>
    <col min="6658" max="6658" width="7.7109375" style="1" customWidth="1"/>
    <col min="6659" max="6659" width="10" style="1" customWidth="1"/>
    <col min="6660" max="6660" width="10.42578125" style="1" customWidth="1"/>
    <col min="6661" max="6661" width="18.5703125" style="1" customWidth="1"/>
    <col min="6662" max="6662" width="7.28515625" style="1" customWidth="1"/>
    <col min="6663" max="6663" width="19.85546875" style="1" customWidth="1"/>
    <col min="6664" max="6664" width="18.140625" style="1" customWidth="1"/>
    <col min="6665" max="6912" width="9.140625" style="1"/>
    <col min="6913" max="6913" width="49.7109375" style="1" customWidth="1"/>
    <col min="6914" max="6914" width="7.7109375" style="1" customWidth="1"/>
    <col min="6915" max="6915" width="10" style="1" customWidth="1"/>
    <col min="6916" max="6916" width="10.42578125" style="1" customWidth="1"/>
    <col min="6917" max="6917" width="18.5703125" style="1" customWidth="1"/>
    <col min="6918" max="6918" width="7.28515625" style="1" customWidth="1"/>
    <col min="6919" max="6919" width="19.85546875" style="1" customWidth="1"/>
    <col min="6920" max="6920" width="18.140625" style="1" customWidth="1"/>
    <col min="6921" max="7168" width="9.140625" style="1"/>
    <col min="7169" max="7169" width="49.7109375" style="1" customWidth="1"/>
    <col min="7170" max="7170" width="7.7109375" style="1" customWidth="1"/>
    <col min="7171" max="7171" width="10" style="1" customWidth="1"/>
    <col min="7172" max="7172" width="10.42578125" style="1" customWidth="1"/>
    <col min="7173" max="7173" width="18.5703125" style="1" customWidth="1"/>
    <col min="7174" max="7174" width="7.28515625" style="1" customWidth="1"/>
    <col min="7175" max="7175" width="19.85546875" style="1" customWidth="1"/>
    <col min="7176" max="7176" width="18.140625" style="1" customWidth="1"/>
    <col min="7177" max="7424" width="9.140625" style="1"/>
    <col min="7425" max="7425" width="49.7109375" style="1" customWidth="1"/>
    <col min="7426" max="7426" width="7.7109375" style="1" customWidth="1"/>
    <col min="7427" max="7427" width="10" style="1" customWidth="1"/>
    <col min="7428" max="7428" width="10.42578125" style="1" customWidth="1"/>
    <col min="7429" max="7429" width="18.5703125" style="1" customWidth="1"/>
    <col min="7430" max="7430" width="7.28515625" style="1" customWidth="1"/>
    <col min="7431" max="7431" width="19.85546875" style="1" customWidth="1"/>
    <col min="7432" max="7432" width="18.140625" style="1" customWidth="1"/>
    <col min="7433" max="7680" width="9.140625" style="1"/>
    <col min="7681" max="7681" width="49.7109375" style="1" customWidth="1"/>
    <col min="7682" max="7682" width="7.7109375" style="1" customWidth="1"/>
    <col min="7683" max="7683" width="10" style="1" customWidth="1"/>
    <col min="7684" max="7684" width="10.42578125" style="1" customWidth="1"/>
    <col min="7685" max="7685" width="18.5703125" style="1" customWidth="1"/>
    <col min="7686" max="7686" width="7.28515625" style="1" customWidth="1"/>
    <col min="7687" max="7687" width="19.85546875" style="1" customWidth="1"/>
    <col min="7688" max="7688" width="18.140625" style="1" customWidth="1"/>
    <col min="7689" max="7936" width="9.140625" style="1"/>
    <col min="7937" max="7937" width="49.7109375" style="1" customWidth="1"/>
    <col min="7938" max="7938" width="7.7109375" style="1" customWidth="1"/>
    <col min="7939" max="7939" width="10" style="1" customWidth="1"/>
    <col min="7940" max="7940" width="10.42578125" style="1" customWidth="1"/>
    <col min="7941" max="7941" width="18.5703125" style="1" customWidth="1"/>
    <col min="7942" max="7942" width="7.28515625" style="1" customWidth="1"/>
    <col min="7943" max="7943" width="19.85546875" style="1" customWidth="1"/>
    <col min="7944" max="7944" width="18.140625" style="1" customWidth="1"/>
    <col min="7945" max="8192" width="9.140625" style="1"/>
    <col min="8193" max="8193" width="49.7109375" style="1" customWidth="1"/>
    <col min="8194" max="8194" width="7.7109375" style="1" customWidth="1"/>
    <col min="8195" max="8195" width="10" style="1" customWidth="1"/>
    <col min="8196" max="8196" width="10.42578125" style="1" customWidth="1"/>
    <col min="8197" max="8197" width="18.5703125" style="1" customWidth="1"/>
    <col min="8198" max="8198" width="7.28515625" style="1" customWidth="1"/>
    <col min="8199" max="8199" width="19.85546875" style="1" customWidth="1"/>
    <col min="8200" max="8200" width="18.140625" style="1" customWidth="1"/>
    <col min="8201" max="8448" width="9.140625" style="1"/>
    <col min="8449" max="8449" width="49.7109375" style="1" customWidth="1"/>
    <col min="8450" max="8450" width="7.7109375" style="1" customWidth="1"/>
    <col min="8451" max="8451" width="10" style="1" customWidth="1"/>
    <col min="8452" max="8452" width="10.42578125" style="1" customWidth="1"/>
    <col min="8453" max="8453" width="18.5703125" style="1" customWidth="1"/>
    <col min="8454" max="8454" width="7.28515625" style="1" customWidth="1"/>
    <col min="8455" max="8455" width="19.85546875" style="1" customWidth="1"/>
    <col min="8456" max="8456" width="18.140625" style="1" customWidth="1"/>
    <col min="8457" max="8704" width="9.140625" style="1"/>
    <col min="8705" max="8705" width="49.7109375" style="1" customWidth="1"/>
    <col min="8706" max="8706" width="7.7109375" style="1" customWidth="1"/>
    <col min="8707" max="8707" width="10" style="1" customWidth="1"/>
    <col min="8708" max="8708" width="10.42578125" style="1" customWidth="1"/>
    <col min="8709" max="8709" width="18.5703125" style="1" customWidth="1"/>
    <col min="8710" max="8710" width="7.28515625" style="1" customWidth="1"/>
    <col min="8711" max="8711" width="19.85546875" style="1" customWidth="1"/>
    <col min="8712" max="8712" width="18.140625" style="1" customWidth="1"/>
    <col min="8713" max="8960" width="9.140625" style="1"/>
    <col min="8961" max="8961" width="49.7109375" style="1" customWidth="1"/>
    <col min="8962" max="8962" width="7.7109375" style="1" customWidth="1"/>
    <col min="8963" max="8963" width="10" style="1" customWidth="1"/>
    <col min="8964" max="8964" width="10.42578125" style="1" customWidth="1"/>
    <col min="8965" max="8965" width="18.5703125" style="1" customWidth="1"/>
    <col min="8966" max="8966" width="7.28515625" style="1" customWidth="1"/>
    <col min="8967" max="8967" width="19.85546875" style="1" customWidth="1"/>
    <col min="8968" max="8968" width="18.140625" style="1" customWidth="1"/>
    <col min="8969" max="9216" width="9.140625" style="1"/>
    <col min="9217" max="9217" width="49.7109375" style="1" customWidth="1"/>
    <col min="9218" max="9218" width="7.7109375" style="1" customWidth="1"/>
    <col min="9219" max="9219" width="10" style="1" customWidth="1"/>
    <col min="9220" max="9220" width="10.42578125" style="1" customWidth="1"/>
    <col min="9221" max="9221" width="18.5703125" style="1" customWidth="1"/>
    <col min="9222" max="9222" width="7.28515625" style="1" customWidth="1"/>
    <col min="9223" max="9223" width="19.85546875" style="1" customWidth="1"/>
    <col min="9224" max="9224" width="18.140625" style="1" customWidth="1"/>
    <col min="9225" max="9472" width="9.140625" style="1"/>
    <col min="9473" max="9473" width="49.7109375" style="1" customWidth="1"/>
    <col min="9474" max="9474" width="7.7109375" style="1" customWidth="1"/>
    <col min="9475" max="9475" width="10" style="1" customWidth="1"/>
    <col min="9476" max="9476" width="10.42578125" style="1" customWidth="1"/>
    <col min="9477" max="9477" width="18.5703125" style="1" customWidth="1"/>
    <col min="9478" max="9478" width="7.28515625" style="1" customWidth="1"/>
    <col min="9479" max="9479" width="19.85546875" style="1" customWidth="1"/>
    <col min="9480" max="9480" width="18.140625" style="1" customWidth="1"/>
    <col min="9481" max="9728" width="9.140625" style="1"/>
    <col min="9729" max="9729" width="49.7109375" style="1" customWidth="1"/>
    <col min="9730" max="9730" width="7.7109375" style="1" customWidth="1"/>
    <col min="9731" max="9731" width="10" style="1" customWidth="1"/>
    <col min="9732" max="9732" width="10.42578125" style="1" customWidth="1"/>
    <col min="9733" max="9733" width="18.5703125" style="1" customWidth="1"/>
    <col min="9734" max="9734" width="7.28515625" style="1" customWidth="1"/>
    <col min="9735" max="9735" width="19.85546875" style="1" customWidth="1"/>
    <col min="9736" max="9736" width="18.140625" style="1" customWidth="1"/>
    <col min="9737" max="9984" width="9.140625" style="1"/>
    <col min="9985" max="9985" width="49.7109375" style="1" customWidth="1"/>
    <col min="9986" max="9986" width="7.7109375" style="1" customWidth="1"/>
    <col min="9987" max="9987" width="10" style="1" customWidth="1"/>
    <col min="9988" max="9988" width="10.42578125" style="1" customWidth="1"/>
    <col min="9989" max="9989" width="18.5703125" style="1" customWidth="1"/>
    <col min="9990" max="9990" width="7.28515625" style="1" customWidth="1"/>
    <col min="9991" max="9991" width="19.85546875" style="1" customWidth="1"/>
    <col min="9992" max="9992" width="18.140625" style="1" customWidth="1"/>
    <col min="9993" max="10240" width="9.140625" style="1"/>
    <col min="10241" max="10241" width="49.7109375" style="1" customWidth="1"/>
    <col min="10242" max="10242" width="7.7109375" style="1" customWidth="1"/>
    <col min="10243" max="10243" width="10" style="1" customWidth="1"/>
    <col min="10244" max="10244" width="10.42578125" style="1" customWidth="1"/>
    <col min="10245" max="10245" width="18.5703125" style="1" customWidth="1"/>
    <col min="10246" max="10246" width="7.28515625" style="1" customWidth="1"/>
    <col min="10247" max="10247" width="19.85546875" style="1" customWidth="1"/>
    <col min="10248" max="10248" width="18.140625" style="1" customWidth="1"/>
    <col min="10249" max="10496" width="9.140625" style="1"/>
    <col min="10497" max="10497" width="49.7109375" style="1" customWidth="1"/>
    <col min="10498" max="10498" width="7.7109375" style="1" customWidth="1"/>
    <col min="10499" max="10499" width="10" style="1" customWidth="1"/>
    <col min="10500" max="10500" width="10.42578125" style="1" customWidth="1"/>
    <col min="10501" max="10501" width="18.5703125" style="1" customWidth="1"/>
    <col min="10502" max="10502" width="7.28515625" style="1" customWidth="1"/>
    <col min="10503" max="10503" width="19.85546875" style="1" customWidth="1"/>
    <col min="10504" max="10504" width="18.140625" style="1" customWidth="1"/>
    <col min="10505" max="10752" width="9.140625" style="1"/>
    <col min="10753" max="10753" width="49.7109375" style="1" customWidth="1"/>
    <col min="10754" max="10754" width="7.7109375" style="1" customWidth="1"/>
    <col min="10755" max="10755" width="10" style="1" customWidth="1"/>
    <col min="10756" max="10756" width="10.42578125" style="1" customWidth="1"/>
    <col min="10757" max="10757" width="18.5703125" style="1" customWidth="1"/>
    <col min="10758" max="10758" width="7.28515625" style="1" customWidth="1"/>
    <col min="10759" max="10759" width="19.85546875" style="1" customWidth="1"/>
    <col min="10760" max="10760" width="18.140625" style="1" customWidth="1"/>
    <col min="10761" max="11008" width="9.140625" style="1"/>
    <col min="11009" max="11009" width="49.7109375" style="1" customWidth="1"/>
    <col min="11010" max="11010" width="7.7109375" style="1" customWidth="1"/>
    <col min="11011" max="11011" width="10" style="1" customWidth="1"/>
    <col min="11012" max="11012" width="10.42578125" style="1" customWidth="1"/>
    <col min="11013" max="11013" width="18.5703125" style="1" customWidth="1"/>
    <col min="11014" max="11014" width="7.28515625" style="1" customWidth="1"/>
    <col min="11015" max="11015" width="19.85546875" style="1" customWidth="1"/>
    <col min="11016" max="11016" width="18.140625" style="1" customWidth="1"/>
    <col min="11017" max="11264" width="9.140625" style="1"/>
    <col min="11265" max="11265" width="49.7109375" style="1" customWidth="1"/>
    <col min="11266" max="11266" width="7.7109375" style="1" customWidth="1"/>
    <col min="11267" max="11267" width="10" style="1" customWidth="1"/>
    <col min="11268" max="11268" width="10.42578125" style="1" customWidth="1"/>
    <col min="11269" max="11269" width="18.5703125" style="1" customWidth="1"/>
    <col min="11270" max="11270" width="7.28515625" style="1" customWidth="1"/>
    <col min="11271" max="11271" width="19.85546875" style="1" customWidth="1"/>
    <col min="11272" max="11272" width="18.140625" style="1" customWidth="1"/>
    <col min="11273" max="11520" width="9.140625" style="1"/>
    <col min="11521" max="11521" width="49.7109375" style="1" customWidth="1"/>
    <col min="11522" max="11522" width="7.7109375" style="1" customWidth="1"/>
    <col min="11523" max="11523" width="10" style="1" customWidth="1"/>
    <col min="11524" max="11524" width="10.42578125" style="1" customWidth="1"/>
    <col min="11525" max="11525" width="18.5703125" style="1" customWidth="1"/>
    <col min="11526" max="11526" width="7.28515625" style="1" customWidth="1"/>
    <col min="11527" max="11527" width="19.85546875" style="1" customWidth="1"/>
    <col min="11528" max="11528" width="18.140625" style="1" customWidth="1"/>
    <col min="11529" max="11776" width="9.140625" style="1"/>
    <col min="11777" max="11777" width="49.7109375" style="1" customWidth="1"/>
    <col min="11778" max="11778" width="7.7109375" style="1" customWidth="1"/>
    <col min="11779" max="11779" width="10" style="1" customWidth="1"/>
    <col min="11780" max="11780" width="10.42578125" style="1" customWidth="1"/>
    <col min="11781" max="11781" width="18.5703125" style="1" customWidth="1"/>
    <col min="11782" max="11782" width="7.28515625" style="1" customWidth="1"/>
    <col min="11783" max="11783" width="19.85546875" style="1" customWidth="1"/>
    <col min="11784" max="11784" width="18.140625" style="1" customWidth="1"/>
    <col min="11785" max="12032" width="9.140625" style="1"/>
    <col min="12033" max="12033" width="49.7109375" style="1" customWidth="1"/>
    <col min="12034" max="12034" width="7.7109375" style="1" customWidth="1"/>
    <col min="12035" max="12035" width="10" style="1" customWidth="1"/>
    <col min="12036" max="12036" width="10.42578125" style="1" customWidth="1"/>
    <col min="12037" max="12037" width="18.5703125" style="1" customWidth="1"/>
    <col min="12038" max="12038" width="7.28515625" style="1" customWidth="1"/>
    <col min="12039" max="12039" width="19.85546875" style="1" customWidth="1"/>
    <col min="12040" max="12040" width="18.140625" style="1" customWidth="1"/>
    <col min="12041" max="12288" width="9.140625" style="1"/>
    <col min="12289" max="12289" width="49.7109375" style="1" customWidth="1"/>
    <col min="12290" max="12290" width="7.7109375" style="1" customWidth="1"/>
    <col min="12291" max="12291" width="10" style="1" customWidth="1"/>
    <col min="12292" max="12292" width="10.42578125" style="1" customWidth="1"/>
    <col min="12293" max="12293" width="18.5703125" style="1" customWidth="1"/>
    <col min="12294" max="12294" width="7.28515625" style="1" customWidth="1"/>
    <col min="12295" max="12295" width="19.85546875" style="1" customWidth="1"/>
    <col min="12296" max="12296" width="18.140625" style="1" customWidth="1"/>
    <col min="12297" max="12544" width="9.140625" style="1"/>
    <col min="12545" max="12545" width="49.7109375" style="1" customWidth="1"/>
    <col min="12546" max="12546" width="7.7109375" style="1" customWidth="1"/>
    <col min="12547" max="12547" width="10" style="1" customWidth="1"/>
    <col min="12548" max="12548" width="10.42578125" style="1" customWidth="1"/>
    <col min="12549" max="12549" width="18.5703125" style="1" customWidth="1"/>
    <col min="12550" max="12550" width="7.28515625" style="1" customWidth="1"/>
    <col min="12551" max="12551" width="19.85546875" style="1" customWidth="1"/>
    <col min="12552" max="12552" width="18.140625" style="1" customWidth="1"/>
    <col min="12553" max="12800" width="9.140625" style="1"/>
    <col min="12801" max="12801" width="49.7109375" style="1" customWidth="1"/>
    <col min="12802" max="12802" width="7.7109375" style="1" customWidth="1"/>
    <col min="12803" max="12803" width="10" style="1" customWidth="1"/>
    <col min="12804" max="12804" width="10.42578125" style="1" customWidth="1"/>
    <col min="12805" max="12805" width="18.5703125" style="1" customWidth="1"/>
    <col min="12806" max="12806" width="7.28515625" style="1" customWidth="1"/>
    <col min="12807" max="12807" width="19.85546875" style="1" customWidth="1"/>
    <col min="12808" max="12808" width="18.140625" style="1" customWidth="1"/>
    <col min="12809" max="13056" width="9.140625" style="1"/>
    <col min="13057" max="13057" width="49.7109375" style="1" customWidth="1"/>
    <col min="13058" max="13058" width="7.7109375" style="1" customWidth="1"/>
    <col min="13059" max="13059" width="10" style="1" customWidth="1"/>
    <col min="13060" max="13060" width="10.42578125" style="1" customWidth="1"/>
    <col min="13061" max="13061" width="18.5703125" style="1" customWidth="1"/>
    <col min="13062" max="13062" width="7.28515625" style="1" customWidth="1"/>
    <col min="13063" max="13063" width="19.85546875" style="1" customWidth="1"/>
    <col min="13064" max="13064" width="18.140625" style="1" customWidth="1"/>
    <col min="13065" max="13312" width="9.140625" style="1"/>
    <col min="13313" max="13313" width="49.7109375" style="1" customWidth="1"/>
    <col min="13314" max="13314" width="7.7109375" style="1" customWidth="1"/>
    <col min="13315" max="13315" width="10" style="1" customWidth="1"/>
    <col min="13316" max="13316" width="10.42578125" style="1" customWidth="1"/>
    <col min="13317" max="13317" width="18.5703125" style="1" customWidth="1"/>
    <col min="13318" max="13318" width="7.28515625" style="1" customWidth="1"/>
    <col min="13319" max="13319" width="19.85546875" style="1" customWidth="1"/>
    <col min="13320" max="13320" width="18.140625" style="1" customWidth="1"/>
    <col min="13321" max="13568" width="9.140625" style="1"/>
    <col min="13569" max="13569" width="49.7109375" style="1" customWidth="1"/>
    <col min="13570" max="13570" width="7.7109375" style="1" customWidth="1"/>
    <col min="13571" max="13571" width="10" style="1" customWidth="1"/>
    <col min="13572" max="13572" width="10.42578125" style="1" customWidth="1"/>
    <col min="13573" max="13573" width="18.5703125" style="1" customWidth="1"/>
    <col min="13574" max="13574" width="7.28515625" style="1" customWidth="1"/>
    <col min="13575" max="13575" width="19.85546875" style="1" customWidth="1"/>
    <col min="13576" max="13576" width="18.140625" style="1" customWidth="1"/>
    <col min="13577" max="13824" width="9.140625" style="1"/>
    <col min="13825" max="13825" width="49.7109375" style="1" customWidth="1"/>
    <col min="13826" max="13826" width="7.7109375" style="1" customWidth="1"/>
    <col min="13827" max="13827" width="10" style="1" customWidth="1"/>
    <col min="13828" max="13828" width="10.42578125" style="1" customWidth="1"/>
    <col min="13829" max="13829" width="18.5703125" style="1" customWidth="1"/>
    <col min="13830" max="13830" width="7.28515625" style="1" customWidth="1"/>
    <col min="13831" max="13831" width="19.85546875" style="1" customWidth="1"/>
    <col min="13832" max="13832" width="18.140625" style="1" customWidth="1"/>
    <col min="13833" max="14080" width="9.140625" style="1"/>
    <col min="14081" max="14081" width="49.7109375" style="1" customWidth="1"/>
    <col min="14082" max="14082" width="7.7109375" style="1" customWidth="1"/>
    <col min="14083" max="14083" width="10" style="1" customWidth="1"/>
    <col min="14084" max="14084" width="10.42578125" style="1" customWidth="1"/>
    <col min="14085" max="14085" width="18.5703125" style="1" customWidth="1"/>
    <col min="14086" max="14086" width="7.28515625" style="1" customWidth="1"/>
    <col min="14087" max="14087" width="19.85546875" style="1" customWidth="1"/>
    <col min="14088" max="14088" width="18.140625" style="1" customWidth="1"/>
    <col min="14089" max="14336" width="9.140625" style="1"/>
    <col min="14337" max="14337" width="49.7109375" style="1" customWidth="1"/>
    <col min="14338" max="14338" width="7.7109375" style="1" customWidth="1"/>
    <col min="14339" max="14339" width="10" style="1" customWidth="1"/>
    <col min="14340" max="14340" width="10.42578125" style="1" customWidth="1"/>
    <col min="14341" max="14341" width="18.5703125" style="1" customWidth="1"/>
    <col min="14342" max="14342" width="7.28515625" style="1" customWidth="1"/>
    <col min="14343" max="14343" width="19.85546875" style="1" customWidth="1"/>
    <col min="14344" max="14344" width="18.140625" style="1" customWidth="1"/>
    <col min="14345" max="14592" width="9.140625" style="1"/>
    <col min="14593" max="14593" width="49.7109375" style="1" customWidth="1"/>
    <col min="14594" max="14594" width="7.7109375" style="1" customWidth="1"/>
    <col min="14595" max="14595" width="10" style="1" customWidth="1"/>
    <col min="14596" max="14596" width="10.42578125" style="1" customWidth="1"/>
    <col min="14597" max="14597" width="18.5703125" style="1" customWidth="1"/>
    <col min="14598" max="14598" width="7.28515625" style="1" customWidth="1"/>
    <col min="14599" max="14599" width="19.85546875" style="1" customWidth="1"/>
    <col min="14600" max="14600" width="18.140625" style="1" customWidth="1"/>
    <col min="14601" max="14848" width="9.140625" style="1"/>
    <col min="14849" max="14849" width="49.7109375" style="1" customWidth="1"/>
    <col min="14850" max="14850" width="7.7109375" style="1" customWidth="1"/>
    <col min="14851" max="14851" width="10" style="1" customWidth="1"/>
    <col min="14852" max="14852" width="10.42578125" style="1" customWidth="1"/>
    <col min="14853" max="14853" width="18.5703125" style="1" customWidth="1"/>
    <col min="14854" max="14854" width="7.28515625" style="1" customWidth="1"/>
    <col min="14855" max="14855" width="19.85546875" style="1" customWidth="1"/>
    <col min="14856" max="14856" width="18.140625" style="1" customWidth="1"/>
    <col min="14857" max="15104" width="9.140625" style="1"/>
    <col min="15105" max="15105" width="49.7109375" style="1" customWidth="1"/>
    <col min="15106" max="15106" width="7.7109375" style="1" customWidth="1"/>
    <col min="15107" max="15107" width="10" style="1" customWidth="1"/>
    <col min="15108" max="15108" width="10.42578125" style="1" customWidth="1"/>
    <col min="15109" max="15109" width="18.5703125" style="1" customWidth="1"/>
    <col min="15110" max="15110" width="7.28515625" style="1" customWidth="1"/>
    <col min="15111" max="15111" width="19.85546875" style="1" customWidth="1"/>
    <col min="15112" max="15112" width="18.140625" style="1" customWidth="1"/>
    <col min="15113" max="15360" width="9.140625" style="1"/>
    <col min="15361" max="15361" width="49.7109375" style="1" customWidth="1"/>
    <col min="15362" max="15362" width="7.7109375" style="1" customWidth="1"/>
    <col min="15363" max="15363" width="10" style="1" customWidth="1"/>
    <col min="15364" max="15364" width="10.42578125" style="1" customWidth="1"/>
    <col min="15365" max="15365" width="18.5703125" style="1" customWidth="1"/>
    <col min="15366" max="15366" width="7.28515625" style="1" customWidth="1"/>
    <col min="15367" max="15367" width="19.85546875" style="1" customWidth="1"/>
    <col min="15368" max="15368" width="18.140625" style="1" customWidth="1"/>
    <col min="15369" max="15616" width="9.140625" style="1"/>
    <col min="15617" max="15617" width="49.7109375" style="1" customWidth="1"/>
    <col min="15618" max="15618" width="7.7109375" style="1" customWidth="1"/>
    <col min="15619" max="15619" width="10" style="1" customWidth="1"/>
    <col min="15620" max="15620" width="10.42578125" style="1" customWidth="1"/>
    <col min="15621" max="15621" width="18.5703125" style="1" customWidth="1"/>
    <col min="15622" max="15622" width="7.28515625" style="1" customWidth="1"/>
    <col min="15623" max="15623" width="19.85546875" style="1" customWidth="1"/>
    <col min="15624" max="15624" width="18.140625" style="1" customWidth="1"/>
    <col min="15625" max="15872" width="9.140625" style="1"/>
    <col min="15873" max="15873" width="49.7109375" style="1" customWidth="1"/>
    <col min="15874" max="15874" width="7.7109375" style="1" customWidth="1"/>
    <col min="15875" max="15875" width="10" style="1" customWidth="1"/>
    <col min="15876" max="15876" width="10.42578125" style="1" customWidth="1"/>
    <col min="15877" max="15877" width="18.5703125" style="1" customWidth="1"/>
    <col min="15878" max="15878" width="7.28515625" style="1" customWidth="1"/>
    <col min="15879" max="15879" width="19.85546875" style="1" customWidth="1"/>
    <col min="15880" max="15880" width="18.140625" style="1" customWidth="1"/>
    <col min="15881" max="16128" width="9.140625" style="1"/>
    <col min="16129" max="16129" width="49.7109375" style="1" customWidth="1"/>
    <col min="16130" max="16130" width="7.7109375" style="1" customWidth="1"/>
    <col min="16131" max="16131" width="10" style="1" customWidth="1"/>
    <col min="16132" max="16132" width="10.42578125" style="1" customWidth="1"/>
    <col min="16133" max="16133" width="18.5703125" style="1" customWidth="1"/>
    <col min="16134" max="16134" width="7.28515625" style="1" customWidth="1"/>
    <col min="16135" max="16135" width="19.85546875" style="1" customWidth="1"/>
    <col min="16136" max="16136" width="18.140625" style="1" customWidth="1"/>
    <col min="16137" max="16384" width="9.140625" style="1"/>
  </cols>
  <sheetData>
    <row r="1" spans="1:8" x14ac:dyDescent="0.2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x14ac:dyDescent="0.25">
      <c r="A2" s="106" t="s">
        <v>1</v>
      </c>
      <c r="B2" s="106"/>
      <c r="C2" s="106"/>
      <c r="D2" s="106"/>
      <c r="E2" s="106"/>
      <c r="F2" s="106"/>
      <c r="G2" s="106"/>
      <c r="H2" s="106"/>
    </row>
    <row r="3" spans="1:8" ht="15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68.25" customHeight="1" x14ac:dyDescent="0.25">
      <c r="A4" s="107" t="s">
        <v>2</v>
      </c>
      <c r="B4" s="107"/>
      <c r="C4" s="107"/>
      <c r="D4" s="107"/>
      <c r="E4" s="107"/>
      <c r="F4" s="107"/>
      <c r="G4" s="107"/>
      <c r="H4" s="107"/>
    </row>
    <row r="5" spans="1:8" ht="12.75" customHeight="1" x14ac:dyDescent="0.25">
      <c r="A5" s="2"/>
      <c r="B5" s="2"/>
      <c r="C5" s="2"/>
      <c r="D5" s="2"/>
      <c r="E5" s="2"/>
      <c r="F5" s="2"/>
      <c r="G5" s="2"/>
      <c r="H5" s="2"/>
    </row>
    <row r="6" spans="1:8" ht="16.5" customHeight="1" x14ac:dyDescent="0.25">
      <c r="A6" s="3"/>
      <c r="B6" s="4"/>
      <c r="C6" s="4"/>
      <c r="D6" s="4"/>
      <c r="E6" s="4"/>
      <c r="F6" s="4"/>
      <c r="G6" s="4"/>
      <c r="H6" s="5" t="s">
        <v>3</v>
      </c>
    </row>
    <row r="7" spans="1:8" ht="126" x14ac:dyDescent="0.25">
      <c r="A7" s="6" t="s">
        <v>4</v>
      </c>
      <c r="B7" s="6" t="s">
        <v>5</v>
      </c>
      <c r="C7" s="7" t="s">
        <v>6</v>
      </c>
      <c r="D7" s="7" t="s">
        <v>7</v>
      </c>
      <c r="E7" s="6" t="s">
        <v>8</v>
      </c>
      <c r="F7" s="6" t="s">
        <v>9</v>
      </c>
      <c r="G7" s="7" t="s">
        <v>10</v>
      </c>
      <c r="H7" s="7" t="s">
        <v>11</v>
      </c>
    </row>
    <row r="8" spans="1:8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8" s="11" customFormat="1" x14ac:dyDescent="0.25">
      <c r="A9" s="8" t="s">
        <v>12</v>
      </c>
      <c r="B9" s="9" t="s">
        <v>13</v>
      </c>
      <c r="C9" s="9" t="s">
        <v>14</v>
      </c>
      <c r="D9" s="9" t="s">
        <v>14</v>
      </c>
      <c r="E9" s="9" t="s">
        <v>15</v>
      </c>
      <c r="F9" s="9" t="s">
        <v>16</v>
      </c>
      <c r="G9" s="10">
        <f>G10</f>
        <v>7874395.1600000001</v>
      </c>
      <c r="H9" s="10"/>
    </row>
    <row r="10" spans="1:8" s="11" customFormat="1" outlineLevel="1" x14ac:dyDescent="0.25">
      <c r="A10" s="8" t="s">
        <v>17</v>
      </c>
      <c r="B10" s="9" t="s">
        <v>13</v>
      </c>
      <c r="C10" s="9" t="s">
        <v>18</v>
      </c>
      <c r="D10" s="9" t="s">
        <v>14</v>
      </c>
      <c r="E10" s="9" t="s">
        <v>15</v>
      </c>
      <c r="F10" s="9" t="s">
        <v>16</v>
      </c>
      <c r="G10" s="10">
        <f>G11+G33</f>
        <v>7874395.1600000001</v>
      </c>
      <c r="H10" s="10"/>
    </row>
    <row r="11" spans="1:8" s="11" customFormat="1" ht="63" outlineLevel="2" x14ac:dyDescent="0.25">
      <c r="A11" s="8" t="s">
        <v>19</v>
      </c>
      <c r="B11" s="9" t="s">
        <v>13</v>
      </c>
      <c r="C11" s="9" t="s">
        <v>18</v>
      </c>
      <c r="D11" s="9" t="s">
        <v>20</v>
      </c>
      <c r="E11" s="9" t="s">
        <v>15</v>
      </c>
      <c r="F11" s="9" t="s">
        <v>16</v>
      </c>
      <c r="G11" s="10">
        <f>G12+G21</f>
        <v>7399215</v>
      </c>
      <c r="H11" s="10"/>
    </row>
    <row r="12" spans="1:8" s="11" customFormat="1" ht="63" outlineLevel="3" x14ac:dyDescent="0.25">
      <c r="A12" s="8" t="s">
        <v>21</v>
      </c>
      <c r="B12" s="9" t="s">
        <v>13</v>
      </c>
      <c r="C12" s="9" t="s">
        <v>18</v>
      </c>
      <c r="D12" s="9" t="s">
        <v>20</v>
      </c>
      <c r="E12" s="9" t="s">
        <v>22</v>
      </c>
      <c r="F12" s="9" t="s">
        <v>16</v>
      </c>
      <c r="G12" s="10">
        <f>G13</f>
        <v>111725</v>
      </c>
      <c r="H12" s="10"/>
    </row>
    <row r="13" spans="1:8" s="11" customFormat="1" ht="31.5" outlineLevel="4" x14ac:dyDescent="0.25">
      <c r="A13" s="8" t="s">
        <v>23</v>
      </c>
      <c r="B13" s="9" t="s">
        <v>13</v>
      </c>
      <c r="C13" s="9" t="s">
        <v>18</v>
      </c>
      <c r="D13" s="9" t="s">
        <v>20</v>
      </c>
      <c r="E13" s="9" t="s">
        <v>24</v>
      </c>
      <c r="F13" s="9" t="s">
        <v>16</v>
      </c>
      <c r="G13" s="10">
        <f>G18+G14</f>
        <v>111725</v>
      </c>
      <c r="H13" s="10"/>
    </row>
    <row r="14" spans="1:8" ht="63" outlineLevel="7" x14ac:dyDescent="0.25">
      <c r="A14" s="12" t="s">
        <v>25</v>
      </c>
      <c r="B14" s="13" t="s">
        <v>13</v>
      </c>
      <c r="C14" s="13" t="s">
        <v>18</v>
      </c>
      <c r="D14" s="13" t="s">
        <v>20</v>
      </c>
      <c r="E14" s="13" t="s">
        <v>26</v>
      </c>
      <c r="F14" s="13" t="s">
        <v>16</v>
      </c>
      <c r="G14" s="14">
        <f>G15</f>
        <v>89225</v>
      </c>
      <c r="H14" s="15"/>
    </row>
    <row r="15" spans="1:8" ht="31.5" outlineLevel="7" x14ac:dyDescent="0.25">
      <c r="A15" s="12" t="s">
        <v>27</v>
      </c>
      <c r="B15" s="13" t="s">
        <v>13</v>
      </c>
      <c r="C15" s="13" t="s">
        <v>18</v>
      </c>
      <c r="D15" s="13" t="s">
        <v>20</v>
      </c>
      <c r="E15" s="13" t="s">
        <v>28</v>
      </c>
      <c r="F15" s="13" t="s">
        <v>16</v>
      </c>
      <c r="G15" s="14">
        <f>G17+G16</f>
        <v>89225</v>
      </c>
      <c r="H15" s="15"/>
    </row>
    <row r="16" spans="1:8" ht="94.5" outlineLevel="7" x14ac:dyDescent="0.25">
      <c r="A16" s="12" t="s">
        <v>29</v>
      </c>
      <c r="B16" s="13" t="s">
        <v>13</v>
      </c>
      <c r="C16" s="13" t="s">
        <v>18</v>
      </c>
      <c r="D16" s="13" t="s">
        <v>20</v>
      </c>
      <c r="E16" s="13" t="s">
        <v>28</v>
      </c>
      <c r="F16" s="13" t="s">
        <v>30</v>
      </c>
      <c r="G16" s="14">
        <v>41225</v>
      </c>
      <c r="H16" s="15"/>
    </row>
    <row r="17" spans="1:8" ht="31.5" outlineLevel="7" x14ac:dyDescent="0.25">
      <c r="A17" s="12" t="s">
        <v>31</v>
      </c>
      <c r="B17" s="13" t="s">
        <v>13</v>
      </c>
      <c r="C17" s="13" t="s">
        <v>18</v>
      </c>
      <c r="D17" s="13" t="s">
        <v>20</v>
      </c>
      <c r="E17" s="13" t="s">
        <v>28</v>
      </c>
      <c r="F17" s="13" t="s">
        <v>32</v>
      </c>
      <c r="G17" s="14">
        <f>48000</f>
        <v>48000</v>
      </c>
      <c r="H17" s="15"/>
    </row>
    <row r="18" spans="1:8" outlineLevel="5" x14ac:dyDescent="0.25">
      <c r="A18" s="12" t="s">
        <v>33</v>
      </c>
      <c r="B18" s="13" t="s">
        <v>13</v>
      </c>
      <c r="C18" s="13" t="s">
        <v>18</v>
      </c>
      <c r="D18" s="13" t="s">
        <v>20</v>
      </c>
      <c r="E18" s="13" t="s">
        <v>34</v>
      </c>
      <c r="F18" s="13" t="s">
        <v>16</v>
      </c>
      <c r="G18" s="14">
        <f>G19</f>
        <v>22500</v>
      </c>
      <c r="H18" s="14"/>
    </row>
    <row r="19" spans="1:8" ht="31.5" outlineLevel="6" x14ac:dyDescent="0.25">
      <c r="A19" s="12" t="s">
        <v>27</v>
      </c>
      <c r="B19" s="13" t="s">
        <v>13</v>
      </c>
      <c r="C19" s="13" t="s">
        <v>18</v>
      </c>
      <c r="D19" s="13" t="s">
        <v>20</v>
      </c>
      <c r="E19" s="13" t="s">
        <v>35</v>
      </c>
      <c r="F19" s="13" t="s">
        <v>16</v>
      </c>
      <c r="G19" s="14">
        <f>G20</f>
        <v>22500</v>
      </c>
      <c r="H19" s="14"/>
    </row>
    <row r="20" spans="1:8" ht="31.5" outlineLevel="7" x14ac:dyDescent="0.25">
      <c r="A20" s="12" t="s">
        <v>31</v>
      </c>
      <c r="B20" s="13" t="s">
        <v>13</v>
      </c>
      <c r="C20" s="13" t="s">
        <v>18</v>
      </c>
      <c r="D20" s="13" t="s">
        <v>20</v>
      </c>
      <c r="E20" s="13" t="s">
        <v>35</v>
      </c>
      <c r="F20" s="13" t="s">
        <v>32</v>
      </c>
      <c r="G20" s="14">
        <v>22500</v>
      </c>
      <c r="H20" s="14"/>
    </row>
    <row r="21" spans="1:8" s="11" customFormat="1" outlineLevel="3" x14ac:dyDescent="0.25">
      <c r="A21" s="8" t="s">
        <v>36</v>
      </c>
      <c r="B21" s="9" t="s">
        <v>13</v>
      </c>
      <c r="C21" s="9" t="s">
        <v>18</v>
      </c>
      <c r="D21" s="9" t="s">
        <v>20</v>
      </c>
      <c r="E21" s="9" t="s">
        <v>37</v>
      </c>
      <c r="F21" s="9" t="s">
        <v>16</v>
      </c>
      <c r="G21" s="10">
        <f>G29+G31+G23+G24+G27</f>
        <v>7287490</v>
      </c>
      <c r="H21" s="10"/>
    </row>
    <row r="22" spans="1:8" s="11" customFormat="1" ht="47.25" outlineLevel="3" x14ac:dyDescent="0.25">
      <c r="A22" s="12" t="s">
        <v>38</v>
      </c>
      <c r="B22" s="13" t="s">
        <v>13</v>
      </c>
      <c r="C22" s="13" t="s">
        <v>18</v>
      </c>
      <c r="D22" s="13" t="s">
        <v>20</v>
      </c>
      <c r="E22" s="13" t="s">
        <v>39</v>
      </c>
      <c r="F22" s="13" t="s">
        <v>16</v>
      </c>
      <c r="G22" s="14">
        <f>G23</f>
        <v>2277695</v>
      </c>
      <c r="H22" s="14"/>
    </row>
    <row r="23" spans="1:8" s="11" customFormat="1" ht="94.5" outlineLevel="3" x14ac:dyDescent="0.25">
      <c r="A23" s="12" t="s">
        <v>29</v>
      </c>
      <c r="B23" s="13" t="s">
        <v>13</v>
      </c>
      <c r="C23" s="13" t="s">
        <v>18</v>
      </c>
      <c r="D23" s="13" t="s">
        <v>20</v>
      </c>
      <c r="E23" s="13" t="s">
        <v>39</v>
      </c>
      <c r="F23" s="13" t="s">
        <v>30</v>
      </c>
      <c r="G23" s="14">
        <v>2277695</v>
      </c>
      <c r="H23" s="14"/>
    </row>
    <row r="24" spans="1:8" s="11" customFormat="1" ht="47.25" outlineLevel="3" x14ac:dyDescent="0.25">
      <c r="A24" s="12" t="s">
        <v>40</v>
      </c>
      <c r="B24" s="13" t="s">
        <v>13</v>
      </c>
      <c r="C24" s="13" t="s">
        <v>18</v>
      </c>
      <c r="D24" s="13" t="s">
        <v>20</v>
      </c>
      <c r="E24" s="13" t="s">
        <v>41</v>
      </c>
      <c r="F24" s="13" t="s">
        <v>16</v>
      </c>
      <c r="G24" s="14">
        <f>G25+G26</f>
        <v>157200</v>
      </c>
      <c r="H24" s="14"/>
    </row>
    <row r="25" spans="1:8" s="11" customFormat="1" ht="94.5" outlineLevel="3" x14ac:dyDescent="0.25">
      <c r="A25" s="12" t="s">
        <v>29</v>
      </c>
      <c r="B25" s="13" t="s">
        <v>13</v>
      </c>
      <c r="C25" s="13" t="s">
        <v>18</v>
      </c>
      <c r="D25" s="13" t="s">
        <v>20</v>
      </c>
      <c r="E25" s="13" t="s">
        <v>41</v>
      </c>
      <c r="F25" s="13" t="s">
        <v>30</v>
      </c>
      <c r="G25" s="14">
        <v>109200</v>
      </c>
      <c r="H25" s="14"/>
    </row>
    <row r="26" spans="1:8" s="11" customFormat="1" ht="31.5" outlineLevel="3" x14ac:dyDescent="0.25">
      <c r="A26" s="12" t="s">
        <v>31</v>
      </c>
      <c r="B26" s="13" t="s">
        <v>13</v>
      </c>
      <c r="C26" s="13" t="s">
        <v>18</v>
      </c>
      <c r="D26" s="13" t="s">
        <v>20</v>
      </c>
      <c r="E26" s="13" t="s">
        <v>41</v>
      </c>
      <c r="F26" s="13" t="s">
        <v>32</v>
      </c>
      <c r="G26" s="14">
        <v>48000</v>
      </c>
      <c r="H26" s="14"/>
    </row>
    <row r="27" spans="1:8" s="11" customFormat="1" ht="47.25" outlineLevel="3" x14ac:dyDescent="0.25">
      <c r="A27" s="12" t="s">
        <v>42</v>
      </c>
      <c r="B27" s="13" t="s">
        <v>13</v>
      </c>
      <c r="C27" s="13" t="s">
        <v>18</v>
      </c>
      <c r="D27" s="13" t="s">
        <v>20</v>
      </c>
      <c r="E27" s="13" t="s">
        <v>43</v>
      </c>
      <c r="F27" s="13" t="s">
        <v>16</v>
      </c>
      <c r="G27" s="14">
        <f>G28</f>
        <v>2154563</v>
      </c>
      <c r="H27" s="14"/>
    </row>
    <row r="28" spans="1:8" s="11" customFormat="1" ht="94.5" outlineLevel="3" x14ac:dyDescent="0.25">
      <c r="A28" s="12" t="s">
        <v>29</v>
      </c>
      <c r="B28" s="13" t="s">
        <v>13</v>
      </c>
      <c r="C28" s="13" t="s">
        <v>18</v>
      </c>
      <c r="D28" s="13" t="s">
        <v>20</v>
      </c>
      <c r="E28" s="13" t="s">
        <v>43</v>
      </c>
      <c r="F28" s="13" t="s">
        <v>30</v>
      </c>
      <c r="G28" s="14">
        <v>2154563</v>
      </c>
      <c r="H28" s="14"/>
    </row>
    <row r="29" spans="1:8" ht="31.5" outlineLevel="6" x14ac:dyDescent="0.25">
      <c r="A29" s="12" t="s">
        <v>44</v>
      </c>
      <c r="B29" s="13" t="s">
        <v>13</v>
      </c>
      <c r="C29" s="13" t="s">
        <v>18</v>
      </c>
      <c r="D29" s="13" t="s">
        <v>20</v>
      </c>
      <c r="E29" s="13" t="s">
        <v>45</v>
      </c>
      <c r="F29" s="13" t="s">
        <v>16</v>
      </c>
      <c r="G29" s="14">
        <f>G30</f>
        <v>2538032</v>
      </c>
      <c r="H29" s="14"/>
    </row>
    <row r="30" spans="1:8" ht="83.25" customHeight="1" outlineLevel="7" x14ac:dyDescent="0.25">
      <c r="A30" s="12" t="s">
        <v>29</v>
      </c>
      <c r="B30" s="13" t="s">
        <v>13</v>
      </c>
      <c r="C30" s="13" t="s">
        <v>18</v>
      </c>
      <c r="D30" s="13" t="s">
        <v>20</v>
      </c>
      <c r="E30" s="13" t="s">
        <v>45</v>
      </c>
      <c r="F30" s="13" t="s">
        <v>30</v>
      </c>
      <c r="G30" s="14">
        <v>2538032</v>
      </c>
      <c r="H30" s="14"/>
    </row>
    <row r="31" spans="1:8" ht="91.5" customHeight="1" outlineLevel="6" x14ac:dyDescent="0.25">
      <c r="A31" s="12" t="s">
        <v>46</v>
      </c>
      <c r="B31" s="13" t="s">
        <v>13</v>
      </c>
      <c r="C31" s="13" t="s">
        <v>18</v>
      </c>
      <c r="D31" s="13" t="s">
        <v>20</v>
      </c>
      <c r="E31" s="13" t="s">
        <v>47</v>
      </c>
      <c r="F31" s="13" t="s">
        <v>16</v>
      </c>
      <c r="G31" s="14">
        <f>G32</f>
        <v>160000</v>
      </c>
      <c r="H31" s="14"/>
    </row>
    <row r="32" spans="1:8" ht="89.45" customHeight="1" outlineLevel="7" x14ac:dyDescent="0.25">
      <c r="A32" s="12" t="s">
        <v>29</v>
      </c>
      <c r="B32" s="13" t="s">
        <v>13</v>
      </c>
      <c r="C32" s="13" t="s">
        <v>18</v>
      </c>
      <c r="D32" s="13" t="s">
        <v>20</v>
      </c>
      <c r="E32" s="13" t="s">
        <v>47</v>
      </c>
      <c r="F32" s="13" t="s">
        <v>30</v>
      </c>
      <c r="G32" s="14">
        <v>160000</v>
      </c>
      <c r="H32" s="14"/>
    </row>
    <row r="33" spans="1:8" s="11" customFormat="1" outlineLevel="2" x14ac:dyDescent="0.25">
      <c r="A33" s="8" t="s">
        <v>48</v>
      </c>
      <c r="B33" s="9" t="s">
        <v>13</v>
      </c>
      <c r="C33" s="9" t="s">
        <v>18</v>
      </c>
      <c r="D33" s="9" t="s">
        <v>49</v>
      </c>
      <c r="E33" s="9" t="s">
        <v>15</v>
      </c>
      <c r="F33" s="9" t="s">
        <v>16</v>
      </c>
      <c r="G33" s="10">
        <f>G34+G42</f>
        <v>475180.16000000003</v>
      </c>
      <c r="H33" s="10"/>
    </row>
    <row r="34" spans="1:8" s="11" customFormat="1" ht="47.25" outlineLevel="3" x14ac:dyDescent="0.25">
      <c r="A34" s="8" t="s">
        <v>50</v>
      </c>
      <c r="B34" s="9" t="s">
        <v>13</v>
      </c>
      <c r="C34" s="9" t="s">
        <v>18</v>
      </c>
      <c r="D34" s="9" t="s">
        <v>49</v>
      </c>
      <c r="E34" s="9" t="s">
        <v>51</v>
      </c>
      <c r="F34" s="9" t="s">
        <v>16</v>
      </c>
      <c r="G34" s="10">
        <f>G35</f>
        <v>314556</v>
      </c>
      <c r="H34" s="10"/>
    </row>
    <row r="35" spans="1:8" s="11" customFormat="1" ht="47.25" outlineLevel="4" x14ac:dyDescent="0.25">
      <c r="A35" s="8" t="s">
        <v>52</v>
      </c>
      <c r="B35" s="9" t="s">
        <v>13</v>
      </c>
      <c r="C35" s="9" t="s">
        <v>18</v>
      </c>
      <c r="D35" s="9" t="s">
        <v>49</v>
      </c>
      <c r="E35" s="9" t="s">
        <v>53</v>
      </c>
      <c r="F35" s="9" t="s">
        <v>16</v>
      </c>
      <c r="G35" s="10">
        <f>G36+G39</f>
        <v>314556</v>
      </c>
      <c r="H35" s="10"/>
    </row>
    <row r="36" spans="1:8" ht="47.25" outlineLevel="5" x14ac:dyDescent="0.25">
      <c r="A36" s="12" t="s">
        <v>54</v>
      </c>
      <c r="B36" s="13" t="s">
        <v>13</v>
      </c>
      <c r="C36" s="13" t="s">
        <v>18</v>
      </c>
      <c r="D36" s="13" t="s">
        <v>49</v>
      </c>
      <c r="E36" s="13" t="s">
        <v>55</v>
      </c>
      <c r="F36" s="13" t="s">
        <v>16</v>
      </c>
      <c r="G36" s="14">
        <f>G37</f>
        <v>30000</v>
      </c>
      <c r="H36" s="14"/>
    </row>
    <row r="37" spans="1:8" ht="31.5" outlineLevel="6" x14ac:dyDescent="0.25">
      <c r="A37" s="12" t="s">
        <v>56</v>
      </c>
      <c r="B37" s="13" t="s">
        <v>13</v>
      </c>
      <c r="C37" s="13" t="s">
        <v>18</v>
      </c>
      <c r="D37" s="13" t="s">
        <v>49</v>
      </c>
      <c r="E37" s="13" t="s">
        <v>57</v>
      </c>
      <c r="F37" s="13" t="s">
        <v>16</v>
      </c>
      <c r="G37" s="14">
        <f>G38</f>
        <v>30000</v>
      </c>
      <c r="H37" s="14"/>
    </row>
    <row r="38" spans="1:8" ht="31.5" outlineLevel="7" x14ac:dyDescent="0.25">
      <c r="A38" s="12" t="s">
        <v>31</v>
      </c>
      <c r="B38" s="13" t="s">
        <v>13</v>
      </c>
      <c r="C38" s="13" t="s">
        <v>18</v>
      </c>
      <c r="D38" s="13" t="s">
        <v>49</v>
      </c>
      <c r="E38" s="13" t="s">
        <v>57</v>
      </c>
      <c r="F38" s="13" t="s">
        <v>32</v>
      </c>
      <c r="G38" s="14">
        <v>30000</v>
      </c>
      <c r="H38" s="14"/>
    </row>
    <row r="39" spans="1:8" ht="47.25" outlineLevel="5" x14ac:dyDescent="0.25">
      <c r="A39" s="12" t="s">
        <v>58</v>
      </c>
      <c r="B39" s="13" t="s">
        <v>13</v>
      </c>
      <c r="C39" s="13" t="s">
        <v>18</v>
      </c>
      <c r="D39" s="13" t="s">
        <v>49</v>
      </c>
      <c r="E39" s="13" t="s">
        <v>59</v>
      </c>
      <c r="F39" s="13" t="s">
        <v>16</v>
      </c>
      <c r="G39" s="14">
        <f>G40</f>
        <v>284556</v>
      </c>
      <c r="H39" s="14"/>
    </row>
    <row r="40" spans="1:8" ht="31.5" outlineLevel="6" x14ac:dyDescent="0.25">
      <c r="A40" s="12" t="s">
        <v>56</v>
      </c>
      <c r="B40" s="13" t="s">
        <v>13</v>
      </c>
      <c r="C40" s="13" t="s">
        <v>18</v>
      </c>
      <c r="D40" s="13" t="s">
        <v>49</v>
      </c>
      <c r="E40" s="13" t="s">
        <v>60</v>
      </c>
      <c r="F40" s="13" t="s">
        <v>16</v>
      </c>
      <c r="G40" s="14">
        <f>G41</f>
        <v>284556</v>
      </c>
      <c r="H40" s="14"/>
    </row>
    <row r="41" spans="1:8" ht="31.5" outlineLevel="7" x14ac:dyDescent="0.25">
      <c r="A41" s="12" t="s">
        <v>31</v>
      </c>
      <c r="B41" s="13" t="s">
        <v>13</v>
      </c>
      <c r="C41" s="13" t="s">
        <v>18</v>
      </c>
      <c r="D41" s="13" t="s">
        <v>49</v>
      </c>
      <c r="E41" s="13" t="s">
        <v>60</v>
      </c>
      <c r="F41" s="13" t="s">
        <v>32</v>
      </c>
      <c r="G41" s="14">
        <v>284556</v>
      </c>
      <c r="H41" s="14"/>
    </row>
    <row r="42" spans="1:8" s="11" customFormat="1" ht="63" outlineLevel="3" x14ac:dyDescent="0.25">
      <c r="A42" s="8" t="s">
        <v>21</v>
      </c>
      <c r="B42" s="9" t="s">
        <v>13</v>
      </c>
      <c r="C42" s="9" t="s">
        <v>18</v>
      </c>
      <c r="D42" s="9" t="s">
        <v>49</v>
      </c>
      <c r="E42" s="9" t="s">
        <v>22</v>
      </c>
      <c r="F42" s="9" t="s">
        <v>16</v>
      </c>
      <c r="G42" s="10">
        <f>G43</f>
        <v>160624.16</v>
      </c>
      <c r="H42" s="10"/>
    </row>
    <row r="43" spans="1:8" s="11" customFormat="1" ht="47.25" outlineLevel="4" x14ac:dyDescent="0.25">
      <c r="A43" s="8" t="s">
        <v>61</v>
      </c>
      <c r="B43" s="9" t="s">
        <v>13</v>
      </c>
      <c r="C43" s="9" t="s">
        <v>18</v>
      </c>
      <c r="D43" s="9" t="s">
        <v>49</v>
      </c>
      <c r="E43" s="9" t="s">
        <v>62</v>
      </c>
      <c r="F43" s="9" t="s">
        <v>16</v>
      </c>
      <c r="G43" s="10">
        <f>G44</f>
        <v>160624.16</v>
      </c>
      <c r="H43" s="10"/>
    </row>
    <row r="44" spans="1:8" ht="31.5" outlineLevel="5" x14ac:dyDescent="0.25">
      <c r="A44" s="12" t="s">
        <v>63</v>
      </c>
      <c r="B44" s="13" t="s">
        <v>13</v>
      </c>
      <c r="C44" s="13" t="s">
        <v>18</v>
      </c>
      <c r="D44" s="13" t="s">
        <v>49</v>
      </c>
      <c r="E44" s="13" t="s">
        <v>64</v>
      </c>
      <c r="F44" s="13" t="s">
        <v>16</v>
      </c>
      <c r="G44" s="14">
        <f>G45</f>
        <v>160624.16</v>
      </c>
      <c r="H44" s="14"/>
    </row>
    <row r="45" spans="1:8" ht="31.5" outlineLevel="6" x14ac:dyDescent="0.25">
      <c r="A45" s="12" t="s">
        <v>56</v>
      </c>
      <c r="B45" s="13" t="s">
        <v>13</v>
      </c>
      <c r="C45" s="13" t="s">
        <v>18</v>
      </c>
      <c r="D45" s="13" t="s">
        <v>49</v>
      </c>
      <c r="E45" s="13" t="s">
        <v>65</v>
      </c>
      <c r="F45" s="13" t="s">
        <v>16</v>
      </c>
      <c r="G45" s="14">
        <f>G46</f>
        <v>160624.16</v>
      </c>
      <c r="H45" s="14"/>
    </row>
    <row r="46" spans="1:8" ht="31.5" outlineLevel="7" x14ac:dyDescent="0.25">
      <c r="A46" s="12" t="s">
        <v>31</v>
      </c>
      <c r="B46" s="13" t="s">
        <v>13</v>
      </c>
      <c r="C46" s="13" t="s">
        <v>18</v>
      </c>
      <c r="D46" s="13" t="s">
        <v>49</v>
      </c>
      <c r="E46" s="13" t="s">
        <v>65</v>
      </c>
      <c r="F46" s="13" t="s">
        <v>32</v>
      </c>
      <c r="G46" s="14">
        <v>160624.16</v>
      </c>
      <c r="H46" s="14"/>
    </row>
    <row r="47" spans="1:8" s="11" customFormat="1" ht="63" x14ac:dyDescent="0.25">
      <c r="A47" s="8" t="s">
        <v>66</v>
      </c>
      <c r="B47" s="9" t="s">
        <v>67</v>
      </c>
      <c r="C47" s="9" t="s">
        <v>14</v>
      </c>
      <c r="D47" s="9" t="s">
        <v>14</v>
      </c>
      <c r="E47" s="9" t="s">
        <v>15</v>
      </c>
      <c r="F47" s="9" t="s">
        <v>16</v>
      </c>
      <c r="G47" s="10">
        <f>G48+G180+G215+G384+G400+G302+G369+G363</f>
        <v>653893328.02999985</v>
      </c>
      <c r="H47" s="10">
        <f>H48+H180+H215+H384+H400+H302+H369+H363</f>
        <v>83093094.539999992</v>
      </c>
    </row>
    <row r="48" spans="1:8" s="11" customFormat="1" outlineLevel="1" x14ac:dyDescent="0.25">
      <c r="A48" s="8" t="s">
        <v>17</v>
      </c>
      <c r="B48" s="9" t="s">
        <v>67</v>
      </c>
      <c r="C48" s="9" t="s">
        <v>18</v>
      </c>
      <c r="D48" s="9" t="s">
        <v>14</v>
      </c>
      <c r="E48" s="9" t="s">
        <v>15</v>
      </c>
      <c r="F48" s="9" t="s">
        <v>16</v>
      </c>
      <c r="G48" s="10">
        <f>G49+G58+G79+G83</f>
        <v>160956205.94999999</v>
      </c>
      <c r="H48" s="10">
        <f>H49+H58+H79+H83</f>
        <v>1559968.1099999999</v>
      </c>
    </row>
    <row r="49" spans="1:8" s="11" customFormat="1" ht="47.25" outlineLevel="1" x14ac:dyDescent="0.25">
      <c r="A49" s="16" t="s">
        <v>68</v>
      </c>
      <c r="B49" s="9" t="s">
        <v>67</v>
      </c>
      <c r="C49" s="9" t="s">
        <v>18</v>
      </c>
      <c r="D49" s="9" t="s">
        <v>69</v>
      </c>
      <c r="E49" s="9" t="s">
        <v>15</v>
      </c>
      <c r="F49" s="9" t="s">
        <v>16</v>
      </c>
      <c r="G49" s="10">
        <f>G50</f>
        <v>3381489.23</v>
      </c>
      <c r="H49" s="10"/>
    </row>
    <row r="50" spans="1:8" s="11" customFormat="1" ht="63" outlineLevel="1" x14ac:dyDescent="0.25">
      <c r="A50" s="8" t="s">
        <v>70</v>
      </c>
      <c r="B50" s="9" t="s">
        <v>67</v>
      </c>
      <c r="C50" s="9" t="s">
        <v>18</v>
      </c>
      <c r="D50" s="9" t="s">
        <v>69</v>
      </c>
      <c r="E50" s="9" t="s">
        <v>22</v>
      </c>
      <c r="F50" s="9" t="s">
        <v>16</v>
      </c>
      <c r="G50" s="10">
        <f>G51</f>
        <v>3381489.23</v>
      </c>
      <c r="H50" s="10"/>
    </row>
    <row r="51" spans="1:8" s="11" customFormat="1" ht="31.5" outlineLevel="1" x14ac:dyDescent="0.25">
      <c r="A51" s="8" t="s">
        <v>71</v>
      </c>
      <c r="B51" s="9" t="s">
        <v>67</v>
      </c>
      <c r="C51" s="9" t="s">
        <v>18</v>
      </c>
      <c r="D51" s="9" t="s">
        <v>69</v>
      </c>
      <c r="E51" s="9" t="s">
        <v>72</v>
      </c>
      <c r="F51" s="9" t="s">
        <v>16</v>
      </c>
      <c r="G51" s="10">
        <f>G52</f>
        <v>3381489.23</v>
      </c>
      <c r="H51" s="10"/>
    </row>
    <row r="52" spans="1:8" s="11" customFormat="1" ht="78.75" outlineLevel="1" x14ac:dyDescent="0.25">
      <c r="A52" s="8" t="s">
        <v>73</v>
      </c>
      <c r="B52" s="17" t="s">
        <v>67</v>
      </c>
      <c r="C52" s="17" t="s">
        <v>18</v>
      </c>
      <c r="D52" s="17" t="s">
        <v>69</v>
      </c>
      <c r="E52" s="17" t="s">
        <v>74</v>
      </c>
      <c r="F52" s="17" t="s">
        <v>16</v>
      </c>
      <c r="G52" s="18">
        <f>G53+G55</f>
        <v>3381489.23</v>
      </c>
      <c r="H52" s="10"/>
    </row>
    <row r="53" spans="1:8" s="11" customFormat="1" ht="31.5" outlineLevel="1" x14ac:dyDescent="0.25">
      <c r="A53" s="19" t="s">
        <v>75</v>
      </c>
      <c r="B53" s="13" t="s">
        <v>67</v>
      </c>
      <c r="C53" s="13" t="s">
        <v>18</v>
      </c>
      <c r="D53" s="13" t="s">
        <v>69</v>
      </c>
      <c r="E53" s="13" t="s">
        <v>76</v>
      </c>
      <c r="F53" s="13" t="s">
        <v>16</v>
      </c>
      <c r="G53" s="14">
        <f>G54</f>
        <v>2784926.23</v>
      </c>
      <c r="H53" s="14"/>
    </row>
    <row r="54" spans="1:8" s="11" customFormat="1" ht="94.5" outlineLevel="1" x14ac:dyDescent="0.25">
      <c r="A54" s="12" t="s">
        <v>29</v>
      </c>
      <c r="B54" s="13" t="s">
        <v>67</v>
      </c>
      <c r="C54" s="13" t="s">
        <v>18</v>
      </c>
      <c r="D54" s="13" t="s">
        <v>69</v>
      </c>
      <c r="E54" s="13" t="s">
        <v>76</v>
      </c>
      <c r="F54" s="13" t="s">
        <v>30</v>
      </c>
      <c r="G54" s="14">
        <v>2784926.23</v>
      </c>
      <c r="H54" s="14"/>
    </row>
    <row r="55" spans="1:8" s="11" customFormat="1" ht="31.5" outlineLevel="1" x14ac:dyDescent="0.25">
      <c r="A55" s="12" t="s">
        <v>77</v>
      </c>
      <c r="B55" s="13" t="s">
        <v>67</v>
      </c>
      <c r="C55" s="13" t="s">
        <v>18</v>
      </c>
      <c r="D55" s="13" t="s">
        <v>69</v>
      </c>
      <c r="E55" s="13" t="s">
        <v>78</v>
      </c>
      <c r="F55" s="13" t="s">
        <v>16</v>
      </c>
      <c r="G55" s="14">
        <f>G56+G57</f>
        <v>596563</v>
      </c>
      <c r="H55" s="14"/>
    </row>
    <row r="56" spans="1:8" s="11" customFormat="1" ht="94.5" outlineLevel="1" x14ac:dyDescent="0.25">
      <c r="A56" s="12" t="s">
        <v>29</v>
      </c>
      <c r="B56" s="13" t="s">
        <v>67</v>
      </c>
      <c r="C56" s="13" t="s">
        <v>18</v>
      </c>
      <c r="D56" s="13" t="s">
        <v>69</v>
      </c>
      <c r="E56" s="13" t="s">
        <v>78</v>
      </c>
      <c r="F56" s="13" t="s">
        <v>30</v>
      </c>
      <c r="G56" s="14">
        <v>373713</v>
      </c>
      <c r="H56" s="14"/>
    </row>
    <row r="57" spans="1:8" s="11" customFormat="1" ht="31.5" outlineLevel="1" x14ac:dyDescent="0.25">
      <c r="A57" s="12" t="s">
        <v>31</v>
      </c>
      <c r="B57" s="13" t="s">
        <v>67</v>
      </c>
      <c r="C57" s="13" t="s">
        <v>18</v>
      </c>
      <c r="D57" s="13" t="s">
        <v>69</v>
      </c>
      <c r="E57" s="13" t="s">
        <v>78</v>
      </c>
      <c r="F57" s="13" t="s">
        <v>32</v>
      </c>
      <c r="G57" s="14">
        <v>222850</v>
      </c>
      <c r="H57" s="14"/>
    </row>
    <row r="58" spans="1:8" s="11" customFormat="1" ht="78.75" outlineLevel="2" x14ac:dyDescent="0.25">
      <c r="A58" s="8" t="s">
        <v>79</v>
      </c>
      <c r="B58" s="9" t="s">
        <v>67</v>
      </c>
      <c r="C58" s="9" t="s">
        <v>18</v>
      </c>
      <c r="D58" s="9" t="s">
        <v>80</v>
      </c>
      <c r="E58" s="9" t="s">
        <v>15</v>
      </c>
      <c r="F58" s="9" t="s">
        <v>16</v>
      </c>
      <c r="G58" s="10">
        <f>G59</f>
        <v>44204362.520000003</v>
      </c>
      <c r="H58" s="10"/>
    </row>
    <row r="59" spans="1:8" s="11" customFormat="1" ht="63" outlineLevel="3" x14ac:dyDescent="0.25">
      <c r="A59" s="8" t="s">
        <v>21</v>
      </c>
      <c r="B59" s="9" t="s">
        <v>67</v>
      </c>
      <c r="C59" s="9" t="s">
        <v>18</v>
      </c>
      <c r="D59" s="9" t="s">
        <v>80</v>
      </c>
      <c r="E59" s="9" t="s">
        <v>22</v>
      </c>
      <c r="F59" s="9" t="s">
        <v>16</v>
      </c>
      <c r="G59" s="10">
        <f>G60+G68</f>
        <v>44204362.520000003</v>
      </c>
      <c r="H59" s="10"/>
    </row>
    <row r="60" spans="1:8" s="11" customFormat="1" ht="31.5" outlineLevel="4" x14ac:dyDescent="0.25">
      <c r="A60" s="8" t="s">
        <v>71</v>
      </c>
      <c r="B60" s="9" t="s">
        <v>67</v>
      </c>
      <c r="C60" s="9" t="s">
        <v>18</v>
      </c>
      <c r="D60" s="9" t="s">
        <v>80</v>
      </c>
      <c r="E60" s="9" t="s">
        <v>72</v>
      </c>
      <c r="F60" s="9" t="s">
        <v>16</v>
      </c>
      <c r="G60" s="10">
        <f>G61</f>
        <v>43174377.520000003</v>
      </c>
      <c r="H60" s="10"/>
    </row>
    <row r="61" spans="1:8" ht="78.75" outlineLevel="5" x14ac:dyDescent="0.25">
      <c r="A61" s="12" t="s">
        <v>81</v>
      </c>
      <c r="B61" s="13" t="s">
        <v>67</v>
      </c>
      <c r="C61" s="13" t="s">
        <v>18</v>
      </c>
      <c r="D61" s="13" t="s">
        <v>80</v>
      </c>
      <c r="E61" s="13" t="s">
        <v>74</v>
      </c>
      <c r="F61" s="13" t="s">
        <v>16</v>
      </c>
      <c r="G61" s="14">
        <f>G62+G64+G66</f>
        <v>43174377.520000003</v>
      </c>
      <c r="H61" s="14"/>
    </row>
    <row r="62" spans="1:8" ht="31.5" outlineLevel="6" x14ac:dyDescent="0.25">
      <c r="A62" s="12" t="s">
        <v>44</v>
      </c>
      <c r="B62" s="13" t="s">
        <v>67</v>
      </c>
      <c r="C62" s="13" t="s">
        <v>18</v>
      </c>
      <c r="D62" s="13" t="s">
        <v>80</v>
      </c>
      <c r="E62" s="13" t="s">
        <v>82</v>
      </c>
      <c r="F62" s="13" t="s">
        <v>16</v>
      </c>
      <c r="G62" s="14">
        <f>G63</f>
        <v>42407403.07</v>
      </c>
      <c r="H62" s="14"/>
    </row>
    <row r="63" spans="1:8" ht="94.5" outlineLevel="7" x14ac:dyDescent="0.25">
      <c r="A63" s="12" t="s">
        <v>29</v>
      </c>
      <c r="B63" s="13" t="s">
        <v>67</v>
      </c>
      <c r="C63" s="13" t="s">
        <v>18</v>
      </c>
      <c r="D63" s="13" t="s">
        <v>80</v>
      </c>
      <c r="E63" s="13" t="s">
        <v>82</v>
      </c>
      <c r="F63" s="13" t="s">
        <v>30</v>
      </c>
      <c r="G63" s="14">
        <v>42407403.07</v>
      </c>
      <c r="H63" s="14"/>
    </row>
    <row r="64" spans="1:8" ht="31.5" outlineLevel="6" x14ac:dyDescent="0.25">
      <c r="A64" s="12" t="s">
        <v>27</v>
      </c>
      <c r="B64" s="13" t="s">
        <v>67</v>
      </c>
      <c r="C64" s="13" t="s">
        <v>18</v>
      </c>
      <c r="D64" s="13" t="s">
        <v>80</v>
      </c>
      <c r="E64" s="13" t="s">
        <v>83</v>
      </c>
      <c r="F64" s="13" t="s">
        <v>16</v>
      </c>
      <c r="G64" s="14">
        <f>G65</f>
        <v>5040</v>
      </c>
      <c r="H64" s="14"/>
    </row>
    <row r="65" spans="1:8" ht="94.5" outlineLevel="7" x14ac:dyDescent="0.25">
      <c r="A65" s="12" t="s">
        <v>29</v>
      </c>
      <c r="B65" s="13" t="s">
        <v>67</v>
      </c>
      <c r="C65" s="13" t="s">
        <v>18</v>
      </c>
      <c r="D65" s="13" t="s">
        <v>80</v>
      </c>
      <c r="E65" s="13" t="s">
        <v>83</v>
      </c>
      <c r="F65" s="13" t="s">
        <v>30</v>
      </c>
      <c r="G65" s="14">
        <v>5040</v>
      </c>
      <c r="H65" s="14"/>
    </row>
    <row r="66" spans="1:8" ht="78.75" outlineLevel="6" x14ac:dyDescent="0.25">
      <c r="A66" s="12" t="s">
        <v>46</v>
      </c>
      <c r="B66" s="13" t="s">
        <v>67</v>
      </c>
      <c r="C66" s="13" t="s">
        <v>18</v>
      </c>
      <c r="D66" s="13" t="s">
        <v>80</v>
      </c>
      <c r="E66" s="13" t="s">
        <v>84</v>
      </c>
      <c r="F66" s="13" t="s">
        <v>16</v>
      </c>
      <c r="G66" s="14">
        <f>G67</f>
        <v>761934.45</v>
      </c>
      <c r="H66" s="14"/>
    </row>
    <row r="67" spans="1:8" ht="94.5" outlineLevel="7" x14ac:dyDescent="0.25">
      <c r="A67" s="12" t="s">
        <v>29</v>
      </c>
      <c r="B67" s="13" t="s">
        <v>67</v>
      </c>
      <c r="C67" s="13" t="s">
        <v>18</v>
      </c>
      <c r="D67" s="13" t="s">
        <v>80</v>
      </c>
      <c r="E67" s="13" t="s">
        <v>84</v>
      </c>
      <c r="F67" s="13" t="s">
        <v>30</v>
      </c>
      <c r="G67" s="14">
        <v>761934.45</v>
      </c>
      <c r="H67" s="14"/>
    </row>
    <row r="68" spans="1:8" s="11" customFormat="1" ht="31.5" outlineLevel="4" x14ac:dyDescent="0.25">
      <c r="A68" s="8" t="s">
        <v>23</v>
      </c>
      <c r="B68" s="9" t="s">
        <v>67</v>
      </c>
      <c r="C68" s="9" t="s">
        <v>18</v>
      </c>
      <c r="D68" s="9" t="s">
        <v>80</v>
      </c>
      <c r="E68" s="9" t="s">
        <v>24</v>
      </c>
      <c r="F68" s="9" t="s">
        <v>16</v>
      </c>
      <c r="G68" s="10">
        <f>G69+G73+G76</f>
        <v>1029985</v>
      </c>
      <c r="H68" s="10"/>
    </row>
    <row r="69" spans="1:8" ht="63" outlineLevel="5" x14ac:dyDescent="0.25">
      <c r="A69" s="12" t="s">
        <v>85</v>
      </c>
      <c r="B69" s="13" t="s">
        <v>67</v>
      </c>
      <c r="C69" s="13" t="s">
        <v>18</v>
      </c>
      <c r="D69" s="13" t="s">
        <v>80</v>
      </c>
      <c r="E69" s="13" t="s">
        <v>26</v>
      </c>
      <c r="F69" s="13" t="s">
        <v>16</v>
      </c>
      <c r="G69" s="14">
        <f>G70</f>
        <v>438832</v>
      </c>
      <c r="H69" s="14"/>
    </row>
    <row r="70" spans="1:8" ht="31.5" outlineLevel="6" x14ac:dyDescent="0.25">
      <c r="A70" s="12" t="s">
        <v>27</v>
      </c>
      <c r="B70" s="13" t="s">
        <v>67</v>
      </c>
      <c r="C70" s="13" t="s">
        <v>18</v>
      </c>
      <c r="D70" s="13" t="s">
        <v>80</v>
      </c>
      <c r="E70" s="13" t="s">
        <v>28</v>
      </c>
      <c r="F70" s="13" t="s">
        <v>16</v>
      </c>
      <c r="G70" s="14">
        <f>G71+G72</f>
        <v>438832</v>
      </c>
      <c r="H70" s="14"/>
    </row>
    <row r="71" spans="1:8" ht="94.5" outlineLevel="7" x14ac:dyDescent="0.25">
      <c r="A71" s="12" t="s">
        <v>29</v>
      </c>
      <c r="B71" s="13" t="s">
        <v>67</v>
      </c>
      <c r="C71" s="13" t="s">
        <v>18</v>
      </c>
      <c r="D71" s="13" t="s">
        <v>80</v>
      </c>
      <c r="E71" s="13" t="s">
        <v>28</v>
      </c>
      <c r="F71" s="13" t="s">
        <v>30</v>
      </c>
      <c r="G71" s="14">
        <v>200932</v>
      </c>
      <c r="H71" s="14"/>
    </row>
    <row r="72" spans="1:8" ht="31.5" outlineLevel="7" x14ac:dyDescent="0.25">
      <c r="A72" s="12" t="s">
        <v>31</v>
      </c>
      <c r="B72" s="13" t="s">
        <v>67</v>
      </c>
      <c r="C72" s="13" t="s">
        <v>18</v>
      </c>
      <c r="D72" s="13" t="s">
        <v>80</v>
      </c>
      <c r="E72" s="13" t="s">
        <v>28</v>
      </c>
      <c r="F72" s="13" t="s">
        <v>32</v>
      </c>
      <c r="G72" s="14">
        <v>237900</v>
      </c>
      <c r="H72" s="14"/>
    </row>
    <row r="73" spans="1:8" outlineLevel="5" x14ac:dyDescent="0.25">
      <c r="A73" s="12" t="s">
        <v>33</v>
      </c>
      <c r="B73" s="13" t="s">
        <v>67</v>
      </c>
      <c r="C73" s="13" t="s">
        <v>18</v>
      </c>
      <c r="D73" s="13" t="s">
        <v>80</v>
      </c>
      <c r="E73" s="13" t="s">
        <v>34</v>
      </c>
      <c r="F73" s="13" t="s">
        <v>16</v>
      </c>
      <c r="G73" s="14">
        <f>G74</f>
        <v>450000</v>
      </c>
      <c r="H73" s="14"/>
    </row>
    <row r="74" spans="1:8" ht="31.5" outlineLevel="6" x14ac:dyDescent="0.25">
      <c r="A74" s="12" t="s">
        <v>27</v>
      </c>
      <c r="B74" s="13" t="s">
        <v>67</v>
      </c>
      <c r="C74" s="13" t="s">
        <v>18</v>
      </c>
      <c r="D74" s="13" t="s">
        <v>80</v>
      </c>
      <c r="E74" s="13" t="s">
        <v>35</v>
      </c>
      <c r="F74" s="13" t="s">
        <v>16</v>
      </c>
      <c r="G74" s="14">
        <f>G75</f>
        <v>450000</v>
      </c>
      <c r="H74" s="14"/>
    </row>
    <row r="75" spans="1:8" ht="31.5" outlineLevel="7" x14ac:dyDescent="0.25">
      <c r="A75" s="12" t="s">
        <v>31</v>
      </c>
      <c r="B75" s="13" t="s">
        <v>67</v>
      </c>
      <c r="C75" s="13" t="s">
        <v>18</v>
      </c>
      <c r="D75" s="13" t="s">
        <v>80</v>
      </c>
      <c r="E75" s="13" t="s">
        <v>35</v>
      </c>
      <c r="F75" s="13" t="s">
        <v>32</v>
      </c>
      <c r="G75" s="14">
        <v>450000</v>
      </c>
      <c r="H75" s="14"/>
    </row>
    <row r="76" spans="1:8" ht="47.25" outlineLevel="5" x14ac:dyDescent="0.25">
      <c r="A76" s="12" t="s">
        <v>86</v>
      </c>
      <c r="B76" s="13" t="s">
        <v>67</v>
      </c>
      <c r="C76" s="13" t="s">
        <v>18</v>
      </c>
      <c r="D76" s="13" t="s">
        <v>80</v>
      </c>
      <c r="E76" s="13" t="s">
        <v>87</v>
      </c>
      <c r="F76" s="13" t="s">
        <v>16</v>
      </c>
      <c r="G76" s="14">
        <f>G77</f>
        <v>141153</v>
      </c>
      <c r="H76" s="14"/>
    </row>
    <row r="77" spans="1:8" ht="31.5" outlineLevel="6" x14ac:dyDescent="0.25">
      <c r="A77" s="12" t="s">
        <v>27</v>
      </c>
      <c r="B77" s="13" t="s">
        <v>67</v>
      </c>
      <c r="C77" s="13" t="s">
        <v>18</v>
      </c>
      <c r="D77" s="13" t="s">
        <v>80</v>
      </c>
      <c r="E77" s="13" t="s">
        <v>88</v>
      </c>
      <c r="F77" s="13" t="s">
        <v>16</v>
      </c>
      <c r="G77" s="14">
        <f>G78</f>
        <v>141153</v>
      </c>
      <c r="H77" s="14"/>
    </row>
    <row r="78" spans="1:8" ht="94.5" outlineLevel="7" x14ac:dyDescent="0.25">
      <c r="A78" s="12" t="s">
        <v>29</v>
      </c>
      <c r="B78" s="13" t="s">
        <v>67</v>
      </c>
      <c r="C78" s="13" t="s">
        <v>18</v>
      </c>
      <c r="D78" s="13" t="s">
        <v>80</v>
      </c>
      <c r="E78" s="13" t="s">
        <v>88</v>
      </c>
      <c r="F78" s="13" t="s">
        <v>30</v>
      </c>
      <c r="G78" s="14">
        <v>141153</v>
      </c>
      <c r="H78" s="14"/>
    </row>
    <row r="79" spans="1:8" s="25" customFormat="1" ht="21.75" customHeight="1" outlineLevel="7" x14ac:dyDescent="0.25">
      <c r="A79" s="20" t="s">
        <v>89</v>
      </c>
      <c r="B79" s="21" t="s">
        <v>67</v>
      </c>
      <c r="C79" s="21" t="s">
        <v>18</v>
      </c>
      <c r="D79" s="21" t="s">
        <v>90</v>
      </c>
      <c r="E79" s="22" t="s">
        <v>15</v>
      </c>
      <c r="F79" s="23" t="s">
        <v>16</v>
      </c>
      <c r="G79" s="24">
        <f t="shared" ref="G79:H81" si="0">G80</f>
        <v>5612</v>
      </c>
      <c r="H79" s="24">
        <f t="shared" si="0"/>
        <v>5612</v>
      </c>
    </row>
    <row r="80" spans="1:8" s="25" customFormat="1" ht="21.75" customHeight="1" outlineLevel="7" x14ac:dyDescent="0.25">
      <c r="A80" s="26" t="s">
        <v>36</v>
      </c>
      <c r="B80" s="27" t="s">
        <v>67</v>
      </c>
      <c r="C80" s="27" t="s">
        <v>18</v>
      </c>
      <c r="D80" s="27" t="s">
        <v>90</v>
      </c>
      <c r="E80" s="28" t="s">
        <v>37</v>
      </c>
      <c r="F80" s="27" t="s">
        <v>16</v>
      </c>
      <c r="G80" s="29">
        <f t="shared" si="0"/>
        <v>5612</v>
      </c>
      <c r="H80" s="29">
        <f t="shared" si="0"/>
        <v>5612</v>
      </c>
    </row>
    <row r="81" spans="1:8" s="25" customFormat="1" ht="65.25" customHeight="1" outlineLevel="7" x14ac:dyDescent="0.25">
      <c r="A81" s="30" t="s">
        <v>91</v>
      </c>
      <c r="B81" s="27" t="s">
        <v>67</v>
      </c>
      <c r="C81" s="27" t="s">
        <v>18</v>
      </c>
      <c r="D81" s="27" t="s">
        <v>90</v>
      </c>
      <c r="E81" s="27" t="s">
        <v>92</v>
      </c>
      <c r="F81" s="27" t="s">
        <v>16</v>
      </c>
      <c r="G81" s="29">
        <f t="shared" si="0"/>
        <v>5612</v>
      </c>
      <c r="H81" s="29">
        <f t="shared" si="0"/>
        <v>5612</v>
      </c>
    </row>
    <row r="82" spans="1:8" s="25" customFormat="1" ht="43.5" customHeight="1" outlineLevel="7" x14ac:dyDescent="0.25">
      <c r="A82" s="12" t="s">
        <v>31</v>
      </c>
      <c r="B82" s="31" t="s">
        <v>67</v>
      </c>
      <c r="C82" s="31" t="s">
        <v>18</v>
      </c>
      <c r="D82" s="31" t="s">
        <v>90</v>
      </c>
      <c r="E82" s="31" t="s">
        <v>92</v>
      </c>
      <c r="F82" s="31" t="s">
        <v>32</v>
      </c>
      <c r="G82" s="32">
        <v>5612</v>
      </c>
      <c r="H82" s="32">
        <f>G82</f>
        <v>5612</v>
      </c>
    </row>
    <row r="83" spans="1:8" s="11" customFormat="1" outlineLevel="2" x14ac:dyDescent="0.25">
      <c r="A83" s="8" t="s">
        <v>48</v>
      </c>
      <c r="B83" s="9" t="s">
        <v>67</v>
      </c>
      <c r="C83" s="9" t="s">
        <v>18</v>
      </c>
      <c r="D83" s="9" t="s">
        <v>49</v>
      </c>
      <c r="E83" s="9" t="s">
        <v>15</v>
      </c>
      <c r="F83" s="9" t="s">
        <v>16</v>
      </c>
      <c r="G83" s="10">
        <f>G84+G93+G108+G133+G175</f>
        <v>113364742.19999999</v>
      </c>
      <c r="H83" s="10">
        <f>H84+H93+H108+H133+H175</f>
        <v>1554356.1099999999</v>
      </c>
    </row>
    <row r="84" spans="1:8" s="11" customFormat="1" ht="47.25" outlineLevel="3" x14ac:dyDescent="0.25">
      <c r="A84" s="8" t="s">
        <v>93</v>
      </c>
      <c r="B84" s="9" t="s">
        <v>67</v>
      </c>
      <c r="C84" s="9" t="s">
        <v>18</v>
      </c>
      <c r="D84" s="9" t="s">
        <v>49</v>
      </c>
      <c r="E84" s="9" t="s">
        <v>94</v>
      </c>
      <c r="F84" s="9" t="s">
        <v>16</v>
      </c>
      <c r="G84" s="10">
        <f>G85+G89</f>
        <v>678088.04</v>
      </c>
      <c r="H84" s="10"/>
    </row>
    <row r="85" spans="1:8" s="11" customFormat="1" ht="47.25" outlineLevel="4" x14ac:dyDescent="0.25">
      <c r="A85" s="8" t="s">
        <v>95</v>
      </c>
      <c r="B85" s="9" t="s">
        <v>67</v>
      </c>
      <c r="C85" s="9" t="s">
        <v>18</v>
      </c>
      <c r="D85" s="9" t="s">
        <v>49</v>
      </c>
      <c r="E85" s="9" t="s">
        <v>96</v>
      </c>
      <c r="F85" s="9" t="s">
        <v>16</v>
      </c>
      <c r="G85" s="10">
        <f>G86</f>
        <v>406088.04</v>
      </c>
      <c r="H85" s="10"/>
    </row>
    <row r="86" spans="1:8" ht="31.5" outlineLevel="7" x14ac:dyDescent="0.25">
      <c r="A86" s="33" t="s">
        <v>97</v>
      </c>
      <c r="B86" s="34" t="s">
        <v>67</v>
      </c>
      <c r="C86" s="34" t="s">
        <v>18</v>
      </c>
      <c r="D86" s="34" t="s">
        <v>49</v>
      </c>
      <c r="E86" s="34" t="s">
        <v>98</v>
      </c>
      <c r="F86" s="34" t="s">
        <v>16</v>
      </c>
      <c r="G86" s="14">
        <f>G87</f>
        <v>406088.04</v>
      </c>
      <c r="H86" s="14"/>
    </row>
    <row r="87" spans="1:8" ht="31.5" outlineLevel="7" x14ac:dyDescent="0.25">
      <c r="A87" s="33" t="s">
        <v>99</v>
      </c>
      <c r="B87" s="34" t="s">
        <v>67</v>
      </c>
      <c r="C87" s="34" t="s">
        <v>18</v>
      </c>
      <c r="D87" s="34" t="s">
        <v>49</v>
      </c>
      <c r="E87" s="34" t="s">
        <v>100</v>
      </c>
      <c r="F87" s="34" t="s">
        <v>16</v>
      </c>
      <c r="G87" s="14">
        <f>G88</f>
        <v>406088.04</v>
      </c>
      <c r="H87" s="14"/>
    </row>
    <row r="88" spans="1:8" ht="47.25" outlineLevel="7" x14ac:dyDescent="0.25">
      <c r="A88" s="33" t="s">
        <v>101</v>
      </c>
      <c r="B88" s="34" t="s">
        <v>67</v>
      </c>
      <c r="C88" s="34" t="s">
        <v>18</v>
      </c>
      <c r="D88" s="34" t="s">
        <v>49</v>
      </c>
      <c r="E88" s="34" t="s">
        <v>100</v>
      </c>
      <c r="F88" s="34" t="s">
        <v>102</v>
      </c>
      <c r="G88" s="14">
        <v>406088.04</v>
      </c>
      <c r="H88" s="14"/>
    </row>
    <row r="89" spans="1:8" ht="30.75" customHeight="1" outlineLevel="7" x14ac:dyDescent="0.25">
      <c r="A89" s="8" t="s">
        <v>103</v>
      </c>
      <c r="B89" s="9" t="s">
        <v>67</v>
      </c>
      <c r="C89" s="9" t="s">
        <v>18</v>
      </c>
      <c r="D89" s="9" t="s">
        <v>49</v>
      </c>
      <c r="E89" s="9" t="s">
        <v>104</v>
      </c>
      <c r="F89" s="9" t="s">
        <v>16</v>
      </c>
      <c r="G89" s="10">
        <f>G90</f>
        <v>272000</v>
      </c>
      <c r="H89" s="10"/>
    </row>
    <row r="90" spans="1:8" ht="63" outlineLevel="7" x14ac:dyDescent="0.25">
      <c r="A90" s="12" t="s">
        <v>105</v>
      </c>
      <c r="B90" s="13" t="s">
        <v>67</v>
      </c>
      <c r="C90" s="13" t="s">
        <v>18</v>
      </c>
      <c r="D90" s="13" t="s">
        <v>49</v>
      </c>
      <c r="E90" s="13" t="s">
        <v>106</v>
      </c>
      <c r="F90" s="13" t="s">
        <v>16</v>
      </c>
      <c r="G90" s="14">
        <f>G91</f>
        <v>272000</v>
      </c>
      <c r="H90" s="14"/>
    </row>
    <row r="91" spans="1:8" ht="31.5" outlineLevel="7" x14ac:dyDescent="0.25">
      <c r="A91" s="12" t="s">
        <v>56</v>
      </c>
      <c r="B91" s="13" t="s">
        <v>67</v>
      </c>
      <c r="C91" s="13" t="s">
        <v>18</v>
      </c>
      <c r="D91" s="13" t="s">
        <v>49</v>
      </c>
      <c r="E91" s="13" t="s">
        <v>107</v>
      </c>
      <c r="F91" s="13" t="s">
        <v>16</v>
      </c>
      <c r="G91" s="14">
        <f>G92</f>
        <v>272000</v>
      </c>
      <c r="H91" s="14"/>
    </row>
    <row r="92" spans="1:8" ht="31.5" outlineLevel="7" x14ac:dyDescent="0.25">
      <c r="A92" s="12" t="s">
        <v>31</v>
      </c>
      <c r="B92" s="13" t="s">
        <v>67</v>
      </c>
      <c r="C92" s="13" t="s">
        <v>18</v>
      </c>
      <c r="D92" s="13" t="s">
        <v>49</v>
      </c>
      <c r="E92" s="13" t="s">
        <v>107</v>
      </c>
      <c r="F92" s="13" t="s">
        <v>32</v>
      </c>
      <c r="G92" s="14">
        <v>272000</v>
      </c>
      <c r="H92" s="14"/>
    </row>
    <row r="93" spans="1:8" s="11" customFormat="1" ht="71.45" customHeight="1" outlineLevel="4" x14ac:dyDescent="0.25">
      <c r="A93" s="8" t="s">
        <v>108</v>
      </c>
      <c r="B93" s="9" t="s">
        <v>67</v>
      </c>
      <c r="C93" s="9" t="s">
        <v>18</v>
      </c>
      <c r="D93" s="9" t="s">
        <v>49</v>
      </c>
      <c r="E93" s="9" t="s">
        <v>109</v>
      </c>
      <c r="F93" s="9" t="s">
        <v>16</v>
      </c>
      <c r="G93" s="10">
        <f>G94+G104</f>
        <v>883549</v>
      </c>
      <c r="H93" s="10"/>
    </row>
    <row r="94" spans="1:8" s="11" customFormat="1" ht="71.45" customHeight="1" outlineLevel="4" x14ac:dyDescent="0.25">
      <c r="A94" s="8" t="s">
        <v>110</v>
      </c>
      <c r="B94" s="9" t="s">
        <v>67</v>
      </c>
      <c r="C94" s="9" t="s">
        <v>18</v>
      </c>
      <c r="D94" s="9" t="s">
        <v>49</v>
      </c>
      <c r="E94" s="9" t="s">
        <v>111</v>
      </c>
      <c r="F94" s="9" t="s">
        <v>16</v>
      </c>
      <c r="G94" s="10">
        <f>G95+G98+G101</f>
        <v>426826</v>
      </c>
      <c r="H94" s="10"/>
    </row>
    <row r="95" spans="1:8" s="11" customFormat="1" ht="49.5" customHeight="1" outlineLevel="4" x14ac:dyDescent="0.25">
      <c r="A95" s="12" t="s">
        <v>112</v>
      </c>
      <c r="B95" s="13" t="s">
        <v>67</v>
      </c>
      <c r="C95" s="13" t="s">
        <v>18</v>
      </c>
      <c r="D95" s="13" t="s">
        <v>49</v>
      </c>
      <c r="E95" s="13" t="s">
        <v>113</v>
      </c>
      <c r="F95" s="13" t="s">
        <v>16</v>
      </c>
      <c r="G95" s="14">
        <f>G96</f>
        <v>45576</v>
      </c>
      <c r="H95" s="14"/>
    </row>
    <row r="96" spans="1:8" s="11" customFormat="1" ht="36.75" customHeight="1" outlineLevel="4" x14ac:dyDescent="0.25">
      <c r="A96" s="12" t="s">
        <v>56</v>
      </c>
      <c r="B96" s="13" t="s">
        <v>67</v>
      </c>
      <c r="C96" s="13" t="s">
        <v>18</v>
      </c>
      <c r="D96" s="13" t="s">
        <v>49</v>
      </c>
      <c r="E96" s="13" t="s">
        <v>114</v>
      </c>
      <c r="F96" s="13" t="s">
        <v>16</v>
      </c>
      <c r="G96" s="14">
        <f>G97</f>
        <v>45576</v>
      </c>
      <c r="H96" s="14"/>
    </row>
    <row r="97" spans="1:8" s="11" customFormat="1" ht="39.75" customHeight="1" outlineLevel="4" x14ac:dyDescent="0.25">
      <c r="A97" s="12" t="s">
        <v>31</v>
      </c>
      <c r="B97" s="13" t="s">
        <v>67</v>
      </c>
      <c r="C97" s="13" t="s">
        <v>18</v>
      </c>
      <c r="D97" s="13" t="s">
        <v>49</v>
      </c>
      <c r="E97" s="13" t="s">
        <v>114</v>
      </c>
      <c r="F97" s="13" t="s">
        <v>32</v>
      </c>
      <c r="G97" s="14">
        <v>45576</v>
      </c>
      <c r="H97" s="14"/>
    </row>
    <row r="98" spans="1:8" s="11" customFormat="1" ht="39.75" customHeight="1" outlineLevel="4" x14ac:dyDescent="0.25">
      <c r="A98" s="12" t="s">
        <v>115</v>
      </c>
      <c r="B98" s="13" t="s">
        <v>67</v>
      </c>
      <c r="C98" s="13" t="s">
        <v>18</v>
      </c>
      <c r="D98" s="13" t="s">
        <v>49</v>
      </c>
      <c r="E98" s="13" t="s">
        <v>116</v>
      </c>
      <c r="F98" s="13" t="s">
        <v>16</v>
      </c>
      <c r="G98" s="14">
        <f>G99</f>
        <v>90250</v>
      </c>
      <c r="H98" s="14"/>
    </row>
    <row r="99" spans="1:8" s="11" customFormat="1" ht="39.75" customHeight="1" outlineLevel="4" x14ac:dyDescent="0.25">
      <c r="A99" s="12" t="s">
        <v>56</v>
      </c>
      <c r="B99" s="13" t="s">
        <v>67</v>
      </c>
      <c r="C99" s="13" t="s">
        <v>18</v>
      </c>
      <c r="D99" s="13" t="s">
        <v>49</v>
      </c>
      <c r="E99" s="13" t="s">
        <v>117</v>
      </c>
      <c r="F99" s="13" t="s">
        <v>16</v>
      </c>
      <c r="G99" s="14">
        <f>G100</f>
        <v>90250</v>
      </c>
      <c r="H99" s="14"/>
    </row>
    <row r="100" spans="1:8" s="11" customFormat="1" ht="39.75" customHeight="1" outlineLevel="4" x14ac:dyDescent="0.25">
      <c r="A100" s="12" t="s">
        <v>31</v>
      </c>
      <c r="B100" s="13" t="s">
        <v>67</v>
      </c>
      <c r="C100" s="13" t="s">
        <v>18</v>
      </c>
      <c r="D100" s="13" t="s">
        <v>49</v>
      </c>
      <c r="E100" s="13" t="s">
        <v>117</v>
      </c>
      <c r="F100" s="13" t="s">
        <v>32</v>
      </c>
      <c r="G100" s="14">
        <f>90250</f>
        <v>90250</v>
      </c>
      <c r="H100" s="14"/>
    </row>
    <row r="101" spans="1:8" s="11" customFormat="1" ht="72" customHeight="1" outlineLevel="4" x14ac:dyDescent="0.25">
      <c r="A101" s="12" t="s">
        <v>118</v>
      </c>
      <c r="B101" s="13" t="s">
        <v>67</v>
      </c>
      <c r="C101" s="13" t="s">
        <v>18</v>
      </c>
      <c r="D101" s="13" t="s">
        <v>49</v>
      </c>
      <c r="E101" s="13" t="s">
        <v>119</v>
      </c>
      <c r="F101" s="13" t="s">
        <v>16</v>
      </c>
      <c r="G101" s="14">
        <f>G102</f>
        <v>291000</v>
      </c>
      <c r="H101" s="14"/>
    </row>
    <row r="102" spans="1:8" ht="33" customHeight="1" outlineLevel="5" x14ac:dyDescent="0.25">
      <c r="A102" s="12" t="s">
        <v>56</v>
      </c>
      <c r="B102" s="13" t="s">
        <v>67</v>
      </c>
      <c r="C102" s="13" t="s">
        <v>18</v>
      </c>
      <c r="D102" s="13" t="s">
        <v>49</v>
      </c>
      <c r="E102" s="13" t="s">
        <v>120</v>
      </c>
      <c r="F102" s="13" t="s">
        <v>16</v>
      </c>
      <c r="G102" s="14">
        <f>G103</f>
        <v>291000</v>
      </c>
      <c r="H102" s="14"/>
    </row>
    <row r="103" spans="1:8" ht="33.75" customHeight="1" outlineLevel="5" x14ac:dyDescent="0.25">
      <c r="A103" s="12" t="s">
        <v>31</v>
      </c>
      <c r="B103" s="13" t="s">
        <v>67</v>
      </c>
      <c r="C103" s="13" t="s">
        <v>18</v>
      </c>
      <c r="D103" s="13" t="s">
        <v>49</v>
      </c>
      <c r="E103" s="13" t="s">
        <v>120</v>
      </c>
      <c r="F103" s="13" t="s">
        <v>32</v>
      </c>
      <c r="G103" s="14">
        <v>291000</v>
      </c>
      <c r="H103" s="14"/>
    </row>
    <row r="104" spans="1:8" ht="68.25" customHeight="1" outlineLevel="7" x14ac:dyDescent="0.25">
      <c r="A104" s="8" t="s">
        <v>121</v>
      </c>
      <c r="B104" s="9" t="s">
        <v>67</v>
      </c>
      <c r="C104" s="9" t="s">
        <v>18</v>
      </c>
      <c r="D104" s="9" t="s">
        <v>49</v>
      </c>
      <c r="E104" s="9" t="s">
        <v>122</v>
      </c>
      <c r="F104" s="9" t="s">
        <v>16</v>
      </c>
      <c r="G104" s="10">
        <f>G105</f>
        <v>456723</v>
      </c>
      <c r="H104" s="10"/>
    </row>
    <row r="105" spans="1:8" ht="51" customHeight="1" outlineLevel="7" x14ac:dyDescent="0.25">
      <c r="A105" s="12" t="s">
        <v>123</v>
      </c>
      <c r="B105" s="13" t="s">
        <v>67</v>
      </c>
      <c r="C105" s="13" t="s">
        <v>18</v>
      </c>
      <c r="D105" s="13" t="s">
        <v>49</v>
      </c>
      <c r="E105" s="13" t="s">
        <v>124</v>
      </c>
      <c r="F105" s="13" t="s">
        <v>16</v>
      </c>
      <c r="G105" s="14">
        <f>G106</f>
        <v>456723</v>
      </c>
      <c r="H105" s="14"/>
    </row>
    <row r="106" spans="1:8" ht="54" customHeight="1" outlineLevel="7" x14ac:dyDescent="0.25">
      <c r="A106" s="12" t="s">
        <v>125</v>
      </c>
      <c r="B106" s="13" t="s">
        <v>67</v>
      </c>
      <c r="C106" s="13" t="s">
        <v>18</v>
      </c>
      <c r="D106" s="13" t="s">
        <v>49</v>
      </c>
      <c r="E106" s="13" t="s">
        <v>126</v>
      </c>
      <c r="F106" s="13" t="s">
        <v>16</v>
      </c>
      <c r="G106" s="14">
        <f>G107</f>
        <v>456723</v>
      </c>
      <c r="H106" s="14"/>
    </row>
    <row r="107" spans="1:8" ht="54" customHeight="1" outlineLevel="7" x14ac:dyDescent="0.25">
      <c r="A107" s="33" t="s">
        <v>101</v>
      </c>
      <c r="B107" s="13" t="s">
        <v>67</v>
      </c>
      <c r="C107" s="13" t="s">
        <v>18</v>
      </c>
      <c r="D107" s="13" t="s">
        <v>49</v>
      </c>
      <c r="E107" s="13" t="s">
        <v>126</v>
      </c>
      <c r="F107" s="13" t="s">
        <v>102</v>
      </c>
      <c r="G107" s="14">
        <f>456723</f>
        <v>456723</v>
      </c>
      <c r="H107" s="14"/>
    </row>
    <row r="108" spans="1:8" s="11" customFormat="1" ht="33.75" customHeight="1" outlineLevel="3" x14ac:dyDescent="0.25">
      <c r="A108" s="8" t="s">
        <v>50</v>
      </c>
      <c r="B108" s="9" t="s">
        <v>67</v>
      </c>
      <c r="C108" s="9" t="s">
        <v>18</v>
      </c>
      <c r="D108" s="9" t="s">
        <v>49</v>
      </c>
      <c r="E108" s="9" t="s">
        <v>51</v>
      </c>
      <c r="F108" s="9" t="s">
        <v>16</v>
      </c>
      <c r="G108" s="10">
        <f>G109+G127</f>
        <v>25774866.060000002</v>
      </c>
      <c r="H108" s="10">
        <f>H109+H127</f>
        <v>4446.1099999999997</v>
      </c>
    </row>
    <row r="109" spans="1:8" s="11" customFormat="1" ht="47.25" outlineLevel="4" x14ac:dyDescent="0.25">
      <c r="A109" s="8" t="s">
        <v>52</v>
      </c>
      <c r="B109" s="9" t="s">
        <v>67</v>
      </c>
      <c r="C109" s="9" t="s">
        <v>18</v>
      </c>
      <c r="D109" s="9" t="s">
        <v>49</v>
      </c>
      <c r="E109" s="9" t="s">
        <v>53</v>
      </c>
      <c r="F109" s="9" t="s">
        <v>16</v>
      </c>
      <c r="G109" s="10">
        <f>G110+G117+G120+G124</f>
        <v>3167254.08</v>
      </c>
      <c r="H109" s="10">
        <f>H110</f>
        <v>4446.1099999999997</v>
      </c>
    </row>
    <row r="110" spans="1:8" ht="47.25" outlineLevel="5" x14ac:dyDescent="0.25">
      <c r="A110" s="12" t="s">
        <v>58</v>
      </c>
      <c r="B110" s="13" t="s">
        <v>67</v>
      </c>
      <c r="C110" s="13" t="s">
        <v>18</v>
      </c>
      <c r="D110" s="13" t="s">
        <v>49</v>
      </c>
      <c r="E110" s="13" t="s">
        <v>59</v>
      </c>
      <c r="F110" s="13" t="s">
        <v>16</v>
      </c>
      <c r="G110" s="14">
        <f>G111+G113+G115</f>
        <v>1116842.6700000002</v>
      </c>
      <c r="H110" s="14">
        <f>H113</f>
        <v>4446.1099999999997</v>
      </c>
    </row>
    <row r="111" spans="1:8" ht="31.5" outlineLevel="6" x14ac:dyDescent="0.25">
      <c r="A111" s="12" t="s">
        <v>56</v>
      </c>
      <c r="B111" s="13" t="s">
        <v>67</v>
      </c>
      <c r="C111" s="13" t="s">
        <v>18</v>
      </c>
      <c r="D111" s="13" t="s">
        <v>49</v>
      </c>
      <c r="E111" s="13" t="s">
        <v>60</v>
      </c>
      <c r="F111" s="13" t="s">
        <v>16</v>
      </c>
      <c r="G111" s="14">
        <f>G112</f>
        <v>1110996.46</v>
      </c>
      <c r="H111" s="14"/>
    </row>
    <row r="112" spans="1:8" ht="31.5" outlineLevel="7" x14ac:dyDescent="0.25">
      <c r="A112" s="12" t="s">
        <v>31</v>
      </c>
      <c r="B112" s="13" t="s">
        <v>67</v>
      </c>
      <c r="C112" s="13" t="s">
        <v>18</v>
      </c>
      <c r="D112" s="13" t="s">
        <v>49</v>
      </c>
      <c r="E112" s="13" t="s">
        <v>60</v>
      </c>
      <c r="F112" s="13" t="s">
        <v>32</v>
      </c>
      <c r="G112" s="14">
        <v>1110996.46</v>
      </c>
      <c r="H112" s="14"/>
    </row>
    <row r="113" spans="1:8" ht="63" outlineLevel="6" x14ac:dyDescent="0.25">
      <c r="A113" s="12" t="s">
        <v>127</v>
      </c>
      <c r="B113" s="13" t="s">
        <v>67</v>
      </c>
      <c r="C113" s="13" t="s">
        <v>18</v>
      </c>
      <c r="D113" s="13" t="s">
        <v>49</v>
      </c>
      <c r="E113" s="13" t="s">
        <v>128</v>
      </c>
      <c r="F113" s="13" t="s">
        <v>16</v>
      </c>
      <c r="G113" s="14">
        <f>G114</f>
        <v>4446.1099999999997</v>
      </c>
      <c r="H113" s="14">
        <f>H114</f>
        <v>4446.1099999999997</v>
      </c>
    </row>
    <row r="114" spans="1:8" ht="31.5" outlineLevel="7" x14ac:dyDescent="0.25">
      <c r="A114" s="12" t="s">
        <v>31</v>
      </c>
      <c r="B114" s="13" t="s">
        <v>67</v>
      </c>
      <c r="C114" s="13" t="s">
        <v>18</v>
      </c>
      <c r="D114" s="13" t="s">
        <v>49</v>
      </c>
      <c r="E114" s="13" t="s">
        <v>128</v>
      </c>
      <c r="F114" s="13" t="s">
        <v>32</v>
      </c>
      <c r="G114" s="14">
        <v>4446.1099999999997</v>
      </c>
      <c r="H114" s="14">
        <f>G114</f>
        <v>4446.1099999999997</v>
      </c>
    </row>
    <row r="115" spans="1:8" ht="78.75" outlineLevel="6" x14ac:dyDescent="0.25">
      <c r="A115" s="12" t="s">
        <v>129</v>
      </c>
      <c r="B115" s="13" t="s">
        <v>67</v>
      </c>
      <c r="C115" s="13" t="s">
        <v>18</v>
      </c>
      <c r="D115" s="13" t="s">
        <v>49</v>
      </c>
      <c r="E115" s="13" t="s">
        <v>130</v>
      </c>
      <c r="F115" s="13" t="s">
        <v>16</v>
      </c>
      <c r="G115" s="14">
        <f>G116</f>
        <v>1400.1</v>
      </c>
      <c r="H115" s="14"/>
    </row>
    <row r="116" spans="1:8" ht="31.5" outlineLevel="7" x14ac:dyDescent="0.25">
      <c r="A116" s="12" t="s">
        <v>31</v>
      </c>
      <c r="B116" s="13" t="s">
        <v>67</v>
      </c>
      <c r="C116" s="13" t="s">
        <v>18</v>
      </c>
      <c r="D116" s="13" t="s">
        <v>49</v>
      </c>
      <c r="E116" s="13" t="s">
        <v>130</v>
      </c>
      <c r="F116" s="13" t="s">
        <v>32</v>
      </c>
      <c r="G116" s="14">
        <f>4150.87-2750.77</f>
        <v>1400.1</v>
      </c>
      <c r="H116" s="14"/>
    </row>
    <row r="117" spans="1:8" ht="47.25" outlineLevel="5" x14ac:dyDescent="0.25">
      <c r="A117" s="12" t="s">
        <v>131</v>
      </c>
      <c r="B117" s="13" t="s">
        <v>67</v>
      </c>
      <c r="C117" s="13" t="s">
        <v>18</v>
      </c>
      <c r="D117" s="13" t="s">
        <v>49</v>
      </c>
      <c r="E117" s="13" t="s">
        <v>132</v>
      </c>
      <c r="F117" s="13" t="s">
        <v>16</v>
      </c>
      <c r="G117" s="14">
        <f>G118</f>
        <v>5000</v>
      </c>
      <c r="H117" s="14"/>
    </row>
    <row r="118" spans="1:8" ht="31.5" outlineLevel="6" x14ac:dyDescent="0.25">
      <c r="A118" s="12" t="s">
        <v>56</v>
      </c>
      <c r="B118" s="13" t="s">
        <v>67</v>
      </c>
      <c r="C118" s="13" t="s">
        <v>18</v>
      </c>
      <c r="D118" s="13" t="s">
        <v>49</v>
      </c>
      <c r="E118" s="13" t="s">
        <v>133</v>
      </c>
      <c r="F118" s="13" t="s">
        <v>16</v>
      </c>
      <c r="G118" s="14">
        <f>G119</f>
        <v>5000</v>
      </c>
      <c r="H118" s="14"/>
    </row>
    <row r="119" spans="1:8" ht="31.5" outlineLevel="7" x14ac:dyDescent="0.25">
      <c r="A119" s="12" t="s">
        <v>31</v>
      </c>
      <c r="B119" s="13" t="s">
        <v>67</v>
      </c>
      <c r="C119" s="13" t="s">
        <v>18</v>
      </c>
      <c r="D119" s="13" t="s">
        <v>49</v>
      </c>
      <c r="E119" s="13" t="s">
        <v>133</v>
      </c>
      <c r="F119" s="13" t="s">
        <v>32</v>
      </c>
      <c r="G119" s="14">
        <v>5000</v>
      </c>
      <c r="H119" s="14"/>
    </row>
    <row r="120" spans="1:8" ht="31.5" outlineLevel="5" x14ac:dyDescent="0.25">
      <c r="A120" s="12" t="s">
        <v>134</v>
      </c>
      <c r="B120" s="13" t="s">
        <v>67</v>
      </c>
      <c r="C120" s="13" t="s">
        <v>18</v>
      </c>
      <c r="D120" s="13" t="s">
        <v>49</v>
      </c>
      <c r="E120" s="13" t="s">
        <v>135</v>
      </c>
      <c r="F120" s="13" t="s">
        <v>16</v>
      </c>
      <c r="G120" s="14">
        <f>G121</f>
        <v>1796351.41</v>
      </c>
      <c r="H120" s="14"/>
    </row>
    <row r="121" spans="1:8" ht="31.5" outlineLevel="6" x14ac:dyDescent="0.25">
      <c r="A121" s="12" t="s">
        <v>56</v>
      </c>
      <c r="B121" s="13" t="s">
        <v>67</v>
      </c>
      <c r="C121" s="13" t="s">
        <v>18</v>
      </c>
      <c r="D121" s="13" t="s">
        <v>49</v>
      </c>
      <c r="E121" s="13" t="s">
        <v>136</v>
      </c>
      <c r="F121" s="13" t="s">
        <v>16</v>
      </c>
      <c r="G121" s="14">
        <f>G122+G123</f>
        <v>1796351.41</v>
      </c>
      <c r="H121" s="14"/>
    </row>
    <row r="122" spans="1:8" ht="31.5" outlineLevel="7" x14ac:dyDescent="0.25">
      <c r="A122" s="12" t="s">
        <v>31</v>
      </c>
      <c r="B122" s="13" t="s">
        <v>67</v>
      </c>
      <c r="C122" s="13" t="s">
        <v>18</v>
      </c>
      <c r="D122" s="13" t="s">
        <v>49</v>
      </c>
      <c r="E122" s="13" t="s">
        <v>136</v>
      </c>
      <c r="F122" s="13" t="s">
        <v>32</v>
      </c>
      <c r="G122" s="35">
        <v>715413.76</v>
      </c>
      <c r="H122" s="14"/>
    </row>
    <row r="123" spans="1:8" ht="48" customHeight="1" outlineLevel="7" x14ac:dyDescent="0.25">
      <c r="A123" s="12" t="s">
        <v>101</v>
      </c>
      <c r="B123" s="13" t="s">
        <v>67</v>
      </c>
      <c r="C123" s="13" t="s">
        <v>18</v>
      </c>
      <c r="D123" s="13" t="s">
        <v>49</v>
      </c>
      <c r="E123" s="13" t="s">
        <v>136</v>
      </c>
      <c r="F123" s="13" t="s">
        <v>102</v>
      </c>
      <c r="G123" s="35">
        <v>1080937.6499999999</v>
      </c>
      <c r="H123" s="14"/>
    </row>
    <row r="124" spans="1:8" ht="33" customHeight="1" outlineLevel="7" x14ac:dyDescent="0.25">
      <c r="A124" s="12" t="s">
        <v>137</v>
      </c>
      <c r="B124" s="13" t="s">
        <v>67</v>
      </c>
      <c r="C124" s="13" t="s">
        <v>18</v>
      </c>
      <c r="D124" s="13" t="s">
        <v>49</v>
      </c>
      <c r="E124" s="13" t="s">
        <v>138</v>
      </c>
      <c r="F124" s="13" t="s">
        <v>16</v>
      </c>
      <c r="G124" s="35">
        <f>G125</f>
        <v>249060</v>
      </c>
      <c r="H124" s="14"/>
    </row>
    <row r="125" spans="1:8" ht="31.5" outlineLevel="6" x14ac:dyDescent="0.25">
      <c r="A125" s="12" t="s">
        <v>56</v>
      </c>
      <c r="B125" s="13" t="s">
        <v>67</v>
      </c>
      <c r="C125" s="13" t="s">
        <v>18</v>
      </c>
      <c r="D125" s="13" t="s">
        <v>49</v>
      </c>
      <c r="E125" s="13" t="s">
        <v>139</v>
      </c>
      <c r="F125" s="13" t="s">
        <v>16</v>
      </c>
      <c r="G125" s="14">
        <f>G126</f>
        <v>249060</v>
      </c>
      <c r="H125" s="14"/>
    </row>
    <row r="126" spans="1:8" ht="31.5" outlineLevel="7" x14ac:dyDescent="0.25">
      <c r="A126" s="12" t="s">
        <v>31</v>
      </c>
      <c r="B126" s="13" t="s">
        <v>67</v>
      </c>
      <c r="C126" s="13" t="s">
        <v>18</v>
      </c>
      <c r="D126" s="13" t="s">
        <v>49</v>
      </c>
      <c r="E126" s="13" t="s">
        <v>139</v>
      </c>
      <c r="F126" s="13" t="s">
        <v>32</v>
      </c>
      <c r="G126" s="14">
        <v>249060</v>
      </c>
      <c r="H126" s="14"/>
    </row>
    <row r="127" spans="1:8" s="11" customFormat="1" ht="63" outlineLevel="4" x14ac:dyDescent="0.25">
      <c r="A127" s="8" t="s">
        <v>140</v>
      </c>
      <c r="B127" s="9" t="s">
        <v>67</v>
      </c>
      <c r="C127" s="9" t="s">
        <v>18</v>
      </c>
      <c r="D127" s="9" t="s">
        <v>49</v>
      </c>
      <c r="E127" s="9" t="s">
        <v>141</v>
      </c>
      <c r="F127" s="9" t="s">
        <v>16</v>
      </c>
      <c r="G127" s="10">
        <f>G128</f>
        <v>22607611.98</v>
      </c>
      <c r="H127" s="10"/>
    </row>
    <row r="128" spans="1:8" ht="47.25" outlineLevel="5" x14ac:dyDescent="0.25">
      <c r="A128" s="12" t="s">
        <v>142</v>
      </c>
      <c r="B128" s="13" t="s">
        <v>67</v>
      </c>
      <c r="C128" s="13" t="s">
        <v>18</v>
      </c>
      <c r="D128" s="13" t="s">
        <v>49</v>
      </c>
      <c r="E128" s="13" t="s">
        <v>143</v>
      </c>
      <c r="F128" s="13" t="s">
        <v>16</v>
      </c>
      <c r="G128" s="14">
        <f>G129+G131</f>
        <v>22607611.98</v>
      </c>
      <c r="H128" s="14"/>
    </row>
    <row r="129" spans="1:8" ht="51" customHeight="1" outlineLevel="6" x14ac:dyDescent="0.25">
      <c r="A129" s="12" t="s">
        <v>144</v>
      </c>
      <c r="B129" s="13" t="s">
        <v>67</v>
      </c>
      <c r="C129" s="13" t="s">
        <v>18</v>
      </c>
      <c r="D129" s="13" t="s">
        <v>49</v>
      </c>
      <c r="E129" s="13" t="s">
        <v>145</v>
      </c>
      <c r="F129" s="13" t="s">
        <v>16</v>
      </c>
      <c r="G129" s="14">
        <f>G130</f>
        <v>22281405.059999999</v>
      </c>
      <c r="H129" s="14"/>
    </row>
    <row r="130" spans="1:8" ht="47.25" outlineLevel="7" x14ac:dyDescent="0.25">
      <c r="A130" s="12" t="s">
        <v>101</v>
      </c>
      <c r="B130" s="13" t="s">
        <v>67</v>
      </c>
      <c r="C130" s="13" t="s">
        <v>18</v>
      </c>
      <c r="D130" s="13" t="s">
        <v>49</v>
      </c>
      <c r="E130" s="13" t="s">
        <v>145</v>
      </c>
      <c r="F130" s="13" t="s">
        <v>102</v>
      </c>
      <c r="G130" s="14">
        <v>22281405.059999999</v>
      </c>
      <c r="H130" s="14"/>
    </row>
    <row r="131" spans="1:8" ht="78.75" outlineLevel="6" x14ac:dyDescent="0.25">
      <c r="A131" s="12" t="s">
        <v>46</v>
      </c>
      <c r="B131" s="13" t="s">
        <v>67</v>
      </c>
      <c r="C131" s="13" t="s">
        <v>18</v>
      </c>
      <c r="D131" s="13" t="s">
        <v>49</v>
      </c>
      <c r="E131" s="13" t="s">
        <v>146</v>
      </c>
      <c r="F131" s="13" t="s">
        <v>16</v>
      </c>
      <c r="G131" s="14">
        <f>G132</f>
        <v>326206.92</v>
      </c>
      <c r="H131" s="14"/>
    </row>
    <row r="132" spans="1:8" ht="50.25" customHeight="1" outlineLevel="7" x14ac:dyDescent="0.25">
      <c r="A132" s="12" t="s">
        <v>101</v>
      </c>
      <c r="B132" s="13" t="s">
        <v>67</v>
      </c>
      <c r="C132" s="13" t="s">
        <v>18</v>
      </c>
      <c r="D132" s="13" t="s">
        <v>49</v>
      </c>
      <c r="E132" s="13" t="s">
        <v>146</v>
      </c>
      <c r="F132" s="13" t="s">
        <v>102</v>
      </c>
      <c r="G132" s="14">
        <v>326206.92</v>
      </c>
      <c r="H132" s="14"/>
    </row>
    <row r="133" spans="1:8" s="11" customFormat="1" ht="63" outlineLevel="3" x14ac:dyDescent="0.25">
      <c r="A133" s="8" t="s">
        <v>21</v>
      </c>
      <c r="B133" s="9" t="s">
        <v>67</v>
      </c>
      <c r="C133" s="9" t="s">
        <v>18</v>
      </c>
      <c r="D133" s="9" t="s">
        <v>49</v>
      </c>
      <c r="E133" s="9" t="s">
        <v>22</v>
      </c>
      <c r="F133" s="9" t="s">
        <v>16</v>
      </c>
      <c r="G133" s="10">
        <f>G134+G141+G163+G149</f>
        <v>84770355.099999994</v>
      </c>
      <c r="H133" s="10">
        <f>H134+H141+H163+H149</f>
        <v>791910</v>
      </c>
    </row>
    <row r="134" spans="1:8" s="11" customFormat="1" ht="31.5" outlineLevel="4" x14ac:dyDescent="0.25">
      <c r="A134" s="8" t="s">
        <v>71</v>
      </c>
      <c r="B134" s="9" t="s">
        <v>67</v>
      </c>
      <c r="C134" s="9" t="s">
        <v>18</v>
      </c>
      <c r="D134" s="9" t="s">
        <v>49</v>
      </c>
      <c r="E134" s="9" t="s">
        <v>72</v>
      </c>
      <c r="F134" s="9" t="s">
        <v>16</v>
      </c>
      <c r="G134" s="10">
        <f>G135</f>
        <v>791910</v>
      </c>
      <c r="H134" s="10">
        <f>H135</f>
        <v>791910</v>
      </c>
    </row>
    <row r="135" spans="1:8" ht="31.5" outlineLevel="5" x14ac:dyDescent="0.25">
      <c r="A135" s="12" t="s">
        <v>147</v>
      </c>
      <c r="B135" s="13" t="s">
        <v>67</v>
      </c>
      <c r="C135" s="13" t="s">
        <v>18</v>
      </c>
      <c r="D135" s="13" t="s">
        <v>49</v>
      </c>
      <c r="E135" s="13" t="s">
        <v>148</v>
      </c>
      <c r="F135" s="13" t="s">
        <v>16</v>
      </c>
      <c r="G135" s="14">
        <f>G136+G138</f>
        <v>791910</v>
      </c>
      <c r="H135" s="14">
        <f>H136+H138</f>
        <v>791910</v>
      </c>
    </row>
    <row r="136" spans="1:8" ht="126" outlineLevel="6" x14ac:dyDescent="0.25">
      <c r="A136" s="12" t="s">
        <v>149</v>
      </c>
      <c r="B136" s="13" t="s">
        <v>67</v>
      </c>
      <c r="C136" s="13" t="s">
        <v>18</v>
      </c>
      <c r="D136" s="13" t="s">
        <v>49</v>
      </c>
      <c r="E136" s="13" t="s">
        <v>150</v>
      </c>
      <c r="F136" s="13" t="s">
        <v>16</v>
      </c>
      <c r="G136" s="14">
        <f>G137</f>
        <v>6000</v>
      </c>
      <c r="H136" s="14">
        <f>H137</f>
        <v>6000</v>
      </c>
    </row>
    <row r="137" spans="1:8" ht="31.5" outlineLevel="7" x14ac:dyDescent="0.25">
      <c r="A137" s="12" t="s">
        <v>31</v>
      </c>
      <c r="B137" s="13" t="s">
        <v>67</v>
      </c>
      <c r="C137" s="13" t="s">
        <v>18</v>
      </c>
      <c r="D137" s="13" t="s">
        <v>49</v>
      </c>
      <c r="E137" s="13" t="s">
        <v>150</v>
      </c>
      <c r="F137" s="13" t="s">
        <v>32</v>
      </c>
      <c r="G137" s="14">
        <v>6000</v>
      </c>
      <c r="H137" s="14">
        <f>G137</f>
        <v>6000</v>
      </c>
    </row>
    <row r="138" spans="1:8" ht="31.5" outlineLevel="6" x14ac:dyDescent="0.25">
      <c r="A138" s="12" t="s">
        <v>151</v>
      </c>
      <c r="B138" s="13" t="s">
        <v>67</v>
      </c>
      <c r="C138" s="13" t="s">
        <v>18</v>
      </c>
      <c r="D138" s="13" t="s">
        <v>49</v>
      </c>
      <c r="E138" s="13" t="s">
        <v>152</v>
      </c>
      <c r="F138" s="13" t="s">
        <v>16</v>
      </c>
      <c r="G138" s="14">
        <f>G139+G140</f>
        <v>785910</v>
      </c>
      <c r="H138" s="14">
        <f>H139+H140</f>
        <v>785910</v>
      </c>
    </row>
    <row r="139" spans="1:8" ht="94.5" outlineLevel="7" x14ac:dyDescent="0.25">
      <c r="A139" s="12" t="s">
        <v>29</v>
      </c>
      <c r="B139" s="13" t="s">
        <v>67</v>
      </c>
      <c r="C139" s="13" t="s">
        <v>18</v>
      </c>
      <c r="D139" s="13" t="s">
        <v>49</v>
      </c>
      <c r="E139" s="13" t="s">
        <v>152</v>
      </c>
      <c r="F139" s="13" t="s">
        <v>30</v>
      </c>
      <c r="G139" s="14">
        <v>756865.95</v>
      </c>
      <c r="H139" s="14">
        <f>G139</f>
        <v>756865.95</v>
      </c>
    </row>
    <row r="140" spans="1:8" ht="31.5" outlineLevel="7" x14ac:dyDescent="0.25">
      <c r="A140" s="12" t="s">
        <v>31</v>
      </c>
      <c r="B140" s="13" t="s">
        <v>67</v>
      </c>
      <c r="C140" s="13" t="s">
        <v>18</v>
      </c>
      <c r="D140" s="13" t="s">
        <v>49</v>
      </c>
      <c r="E140" s="13" t="s">
        <v>152</v>
      </c>
      <c r="F140" s="13" t="s">
        <v>32</v>
      </c>
      <c r="G140" s="14">
        <v>29044.05</v>
      </c>
      <c r="H140" s="14">
        <f>G140</f>
        <v>29044.05</v>
      </c>
    </row>
    <row r="141" spans="1:8" s="11" customFormat="1" ht="31.5" outlineLevel="4" x14ac:dyDescent="0.25">
      <c r="A141" s="8" t="s">
        <v>153</v>
      </c>
      <c r="B141" s="9" t="s">
        <v>67</v>
      </c>
      <c r="C141" s="9" t="s">
        <v>18</v>
      </c>
      <c r="D141" s="9" t="s">
        <v>49</v>
      </c>
      <c r="E141" s="9" t="s">
        <v>154</v>
      </c>
      <c r="F141" s="9" t="s">
        <v>16</v>
      </c>
      <c r="G141" s="10">
        <f>G142</f>
        <v>8782506.379999999</v>
      </c>
      <c r="H141" s="14"/>
    </row>
    <row r="142" spans="1:8" ht="38.25" customHeight="1" outlineLevel="5" x14ac:dyDescent="0.25">
      <c r="A142" s="12" t="s">
        <v>155</v>
      </c>
      <c r="B142" s="13" t="s">
        <v>67</v>
      </c>
      <c r="C142" s="13" t="s">
        <v>18</v>
      </c>
      <c r="D142" s="13" t="s">
        <v>49</v>
      </c>
      <c r="E142" s="13" t="s">
        <v>156</v>
      </c>
      <c r="F142" s="13" t="s">
        <v>16</v>
      </c>
      <c r="G142" s="14">
        <f>G143+G147</f>
        <v>8782506.379999999</v>
      </c>
      <c r="H142" s="14"/>
    </row>
    <row r="143" spans="1:8" ht="36" customHeight="1" outlineLevel="6" x14ac:dyDescent="0.25">
      <c r="A143" s="12" t="s">
        <v>157</v>
      </c>
      <c r="B143" s="13" t="s">
        <v>67</v>
      </c>
      <c r="C143" s="13" t="s">
        <v>18</v>
      </c>
      <c r="D143" s="13" t="s">
        <v>49</v>
      </c>
      <c r="E143" s="13" t="s">
        <v>158</v>
      </c>
      <c r="F143" s="13" t="s">
        <v>16</v>
      </c>
      <c r="G143" s="14">
        <f>G144+G145+G146</f>
        <v>8568925.879999999</v>
      </c>
      <c r="H143" s="14"/>
    </row>
    <row r="144" spans="1:8" ht="94.5" outlineLevel="7" x14ac:dyDescent="0.25">
      <c r="A144" s="12" t="s">
        <v>29</v>
      </c>
      <c r="B144" s="13" t="s">
        <v>67</v>
      </c>
      <c r="C144" s="13" t="s">
        <v>18</v>
      </c>
      <c r="D144" s="13" t="s">
        <v>49</v>
      </c>
      <c r="E144" s="13" t="s">
        <v>158</v>
      </c>
      <c r="F144" s="13" t="s">
        <v>30</v>
      </c>
      <c r="G144" s="14">
        <v>7227225.6600000001</v>
      </c>
      <c r="H144" s="14"/>
    </row>
    <row r="145" spans="1:8" ht="31.5" outlineLevel="7" x14ac:dyDescent="0.25">
      <c r="A145" s="12" t="s">
        <v>31</v>
      </c>
      <c r="B145" s="13" t="s">
        <v>67</v>
      </c>
      <c r="C145" s="13" t="s">
        <v>18</v>
      </c>
      <c r="D145" s="13" t="s">
        <v>49</v>
      </c>
      <c r="E145" s="13" t="s">
        <v>158</v>
      </c>
      <c r="F145" s="13" t="s">
        <v>32</v>
      </c>
      <c r="G145" s="14">
        <v>1146316.22</v>
      </c>
      <c r="H145" s="14"/>
    </row>
    <row r="146" spans="1:8" outlineLevel="7" x14ac:dyDescent="0.25">
      <c r="A146" s="19" t="s">
        <v>159</v>
      </c>
      <c r="B146" s="13" t="s">
        <v>67</v>
      </c>
      <c r="C146" s="13" t="s">
        <v>18</v>
      </c>
      <c r="D146" s="13" t="s">
        <v>49</v>
      </c>
      <c r="E146" s="13" t="s">
        <v>158</v>
      </c>
      <c r="F146" s="13" t="s">
        <v>160</v>
      </c>
      <c r="G146" s="14">
        <v>195384</v>
      </c>
      <c r="H146" s="14"/>
    </row>
    <row r="147" spans="1:8" ht="78.75" outlineLevel="6" x14ac:dyDescent="0.25">
      <c r="A147" s="12" t="s">
        <v>46</v>
      </c>
      <c r="B147" s="13" t="s">
        <v>67</v>
      </c>
      <c r="C147" s="13" t="s">
        <v>18</v>
      </c>
      <c r="D147" s="13" t="s">
        <v>49</v>
      </c>
      <c r="E147" s="13" t="s">
        <v>161</v>
      </c>
      <c r="F147" s="13" t="s">
        <v>16</v>
      </c>
      <c r="G147" s="14">
        <f>G148</f>
        <v>213580.5</v>
      </c>
      <c r="H147" s="14"/>
    </row>
    <row r="148" spans="1:8" ht="80.25" customHeight="1" outlineLevel="7" x14ac:dyDescent="0.25">
      <c r="A148" s="12" t="s">
        <v>29</v>
      </c>
      <c r="B148" s="13" t="s">
        <v>67</v>
      </c>
      <c r="C148" s="13" t="s">
        <v>18</v>
      </c>
      <c r="D148" s="13" t="s">
        <v>49</v>
      </c>
      <c r="E148" s="13" t="s">
        <v>161</v>
      </c>
      <c r="F148" s="13" t="s">
        <v>30</v>
      </c>
      <c r="G148" s="14">
        <v>213580.5</v>
      </c>
      <c r="H148" s="14"/>
    </row>
    <row r="149" spans="1:8" ht="63" outlineLevel="7" x14ac:dyDescent="0.25">
      <c r="A149" s="8" t="s">
        <v>162</v>
      </c>
      <c r="B149" s="9" t="s">
        <v>67</v>
      </c>
      <c r="C149" s="9" t="s">
        <v>18</v>
      </c>
      <c r="D149" s="9" t="s">
        <v>49</v>
      </c>
      <c r="E149" s="9" t="s">
        <v>163</v>
      </c>
      <c r="F149" s="9" t="s">
        <v>16</v>
      </c>
      <c r="G149" s="10">
        <f>G150+G153+G160</f>
        <v>28069206.399999999</v>
      </c>
      <c r="H149" s="10"/>
    </row>
    <row r="150" spans="1:8" ht="78.75" outlineLevel="7" x14ac:dyDescent="0.25">
      <c r="A150" s="12" t="s">
        <v>164</v>
      </c>
      <c r="B150" s="13" t="s">
        <v>67</v>
      </c>
      <c r="C150" s="13" t="s">
        <v>18</v>
      </c>
      <c r="D150" s="13" t="s">
        <v>49</v>
      </c>
      <c r="E150" s="13" t="s">
        <v>165</v>
      </c>
      <c r="F150" s="13" t="s">
        <v>16</v>
      </c>
      <c r="G150" s="14">
        <f>G151</f>
        <v>340380</v>
      </c>
      <c r="H150" s="14"/>
    </row>
    <row r="151" spans="1:8" ht="31.5" outlineLevel="7" x14ac:dyDescent="0.25">
      <c r="A151" s="12" t="s">
        <v>56</v>
      </c>
      <c r="B151" s="13" t="s">
        <v>67</v>
      </c>
      <c r="C151" s="13" t="s">
        <v>18</v>
      </c>
      <c r="D151" s="13" t="s">
        <v>49</v>
      </c>
      <c r="E151" s="13" t="s">
        <v>166</v>
      </c>
      <c r="F151" s="13" t="s">
        <v>16</v>
      </c>
      <c r="G151" s="14">
        <f>G152</f>
        <v>340380</v>
      </c>
      <c r="H151" s="14"/>
    </row>
    <row r="152" spans="1:8" ht="31.5" outlineLevel="7" x14ac:dyDescent="0.25">
      <c r="A152" s="12" t="s">
        <v>167</v>
      </c>
      <c r="B152" s="13" t="s">
        <v>67</v>
      </c>
      <c r="C152" s="13" t="s">
        <v>18</v>
      </c>
      <c r="D152" s="13" t="s">
        <v>49</v>
      </c>
      <c r="E152" s="13" t="s">
        <v>166</v>
      </c>
      <c r="F152" s="13" t="s">
        <v>168</v>
      </c>
      <c r="G152" s="14">
        <v>340380</v>
      </c>
      <c r="H152" s="14"/>
    </row>
    <row r="153" spans="1:8" s="25" customFormat="1" ht="96" customHeight="1" outlineLevel="7" x14ac:dyDescent="0.25">
      <c r="A153" s="36" t="s">
        <v>169</v>
      </c>
      <c r="B153" s="37" t="s">
        <v>67</v>
      </c>
      <c r="C153" s="37" t="s">
        <v>18</v>
      </c>
      <c r="D153" s="37" t="s">
        <v>49</v>
      </c>
      <c r="E153" s="37" t="s">
        <v>170</v>
      </c>
      <c r="F153" s="37" t="s">
        <v>16</v>
      </c>
      <c r="G153" s="35">
        <f>G154++G158</f>
        <v>27606515.07</v>
      </c>
      <c r="H153" s="35"/>
    </row>
    <row r="154" spans="1:8" s="25" customFormat="1" ht="39" customHeight="1" outlineLevel="7" x14ac:dyDescent="0.25">
      <c r="A154" s="36" t="s">
        <v>157</v>
      </c>
      <c r="B154" s="37" t="s">
        <v>67</v>
      </c>
      <c r="C154" s="37" t="s">
        <v>18</v>
      </c>
      <c r="D154" s="37" t="s">
        <v>49</v>
      </c>
      <c r="E154" s="37" t="s">
        <v>171</v>
      </c>
      <c r="F154" s="37" t="s">
        <v>16</v>
      </c>
      <c r="G154" s="35">
        <f>G155+G156+G157</f>
        <v>26861033.490000002</v>
      </c>
      <c r="H154" s="35"/>
    </row>
    <row r="155" spans="1:8" s="25" customFormat="1" ht="78" customHeight="1" outlineLevel="7" x14ac:dyDescent="0.25">
      <c r="A155" s="12" t="s">
        <v>29</v>
      </c>
      <c r="B155" s="37" t="s">
        <v>67</v>
      </c>
      <c r="C155" s="37" t="s">
        <v>18</v>
      </c>
      <c r="D155" s="37" t="s">
        <v>49</v>
      </c>
      <c r="E155" s="37" t="s">
        <v>171</v>
      </c>
      <c r="F155" s="37" t="s">
        <v>30</v>
      </c>
      <c r="G155" s="35">
        <v>25239266.800000001</v>
      </c>
      <c r="H155" s="35"/>
    </row>
    <row r="156" spans="1:8" s="25" customFormat="1" ht="31.5" outlineLevel="7" x14ac:dyDescent="0.25">
      <c r="A156" s="12" t="s">
        <v>31</v>
      </c>
      <c r="B156" s="37" t="s">
        <v>67</v>
      </c>
      <c r="C156" s="37" t="s">
        <v>18</v>
      </c>
      <c r="D156" s="37" t="s">
        <v>49</v>
      </c>
      <c r="E156" s="37" t="s">
        <v>171</v>
      </c>
      <c r="F156" s="37" t="s">
        <v>32</v>
      </c>
      <c r="G156" s="35">
        <v>1618966.69</v>
      </c>
      <c r="H156" s="35"/>
    </row>
    <row r="157" spans="1:8" outlineLevel="7" x14ac:dyDescent="0.25">
      <c r="A157" s="19" t="s">
        <v>159</v>
      </c>
      <c r="B157" s="37" t="s">
        <v>67</v>
      </c>
      <c r="C157" s="37" t="s">
        <v>18</v>
      </c>
      <c r="D157" s="37" t="s">
        <v>49</v>
      </c>
      <c r="E157" s="37" t="s">
        <v>171</v>
      </c>
      <c r="F157" s="13" t="s">
        <v>160</v>
      </c>
      <c r="G157" s="14">
        <v>2800</v>
      </c>
      <c r="H157" s="14"/>
    </row>
    <row r="158" spans="1:8" ht="78.75" outlineLevel="7" x14ac:dyDescent="0.25">
      <c r="A158" s="12" t="s">
        <v>46</v>
      </c>
      <c r="B158" s="37" t="s">
        <v>67</v>
      </c>
      <c r="C158" s="37" t="s">
        <v>18</v>
      </c>
      <c r="D158" s="37" t="s">
        <v>49</v>
      </c>
      <c r="E158" s="13" t="s">
        <v>172</v>
      </c>
      <c r="F158" s="13" t="s">
        <v>16</v>
      </c>
      <c r="G158" s="14">
        <f>G159</f>
        <v>745481.58</v>
      </c>
      <c r="H158" s="14"/>
    </row>
    <row r="159" spans="1:8" ht="80.25" customHeight="1" outlineLevel="7" x14ac:dyDescent="0.25">
      <c r="A159" s="12" t="s">
        <v>29</v>
      </c>
      <c r="B159" s="37" t="s">
        <v>67</v>
      </c>
      <c r="C159" s="37" t="s">
        <v>18</v>
      </c>
      <c r="D159" s="37" t="s">
        <v>49</v>
      </c>
      <c r="E159" s="13" t="s">
        <v>172</v>
      </c>
      <c r="F159" s="13" t="s">
        <v>30</v>
      </c>
      <c r="G159" s="14">
        <v>745481.58</v>
      </c>
      <c r="H159" s="14"/>
    </row>
    <row r="160" spans="1:8" ht="78.75" outlineLevel="7" x14ac:dyDescent="0.25">
      <c r="A160" s="12" t="s">
        <v>173</v>
      </c>
      <c r="B160" s="37" t="s">
        <v>67</v>
      </c>
      <c r="C160" s="37" t="s">
        <v>18</v>
      </c>
      <c r="D160" s="37" t="s">
        <v>49</v>
      </c>
      <c r="E160" s="13" t="s">
        <v>174</v>
      </c>
      <c r="F160" s="13" t="s">
        <v>16</v>
      </c>
      <c r="G160" s="14">
        <f>G161</f>
        <v>122311.33</v>
      </c>
      <c r="H160" s="14"/>
    </row>
    <row r="161" spans="1:8" ht="47.25" outlineLevel="7" x14ac:dyDescent="0.25">
      <c r="A161" s="12" t="s">
        <v>175</v>
      </c>
      <c r="B161" s="37" t="s">
        <v>67</v>
      </c>
      <c r="C161" s="37" t="s">
        <v>18</v>
      </c>
      <c r="D161" s="37" t="s">
        <v>49</v>
      </c>
      <c r="E161" s="13" t="s">
        <v>176</v>
      </c>
      <c r="F161" s="13" t="s">
        <v>16</v>
      </c>
      <c r="G161" s="14">
        <f>G162</f>
        <v>122311.33</v>
      </c>
      <c r="H161" s="14"/>
    </row>
    <row r="162" spans="1:8" ht="31.5" outlineLevel="7" x14ac:dyDescent="0.25">
      <c r="A162" s="12" t="s">
        <v>31</v>
      </c>
      <c r="B162" s="37" t="s">
        <v>67</v>
      </c>
      <c r="C162" s="37" t="s">
        <v>18</v>
      </c>
      <c r="D162" s="37" t="s">
        <v>49</v>
      </c>
      <c r="E162" s="13" t="s">
        <v>176</v>
      </c>
      <c r="F162" s="13" t="s">
        <v>32</v>
      </c>
      <c r="G162" s="14">
        <v>122311.33</v>
      </c>
      <c r="H162" s="14"/>
    </row>
    <row r="163" spans="1:8" s="11" customFormat="1" ht="47.25" outlineLevel="4" x14ac:dyDescent="0.25">
      <c r="A163" s="8" t="s">
        <v>61</v>
      </c>
      <c r="B163" s="9" t="s">
        <v>67</v>
      </c>
      <c r="C163" s="9" t="s">
        <v>18</v>
      </c>
      <c r="D163" s="9" t="s">
        <v>49</v>
      </c>
      <c r="E163" s="9" t="s">
        <v>62</v>
      </c>
      <c r="F163" s="9" t="s">
        <v>16</v>
      </c>
      <c r="G163" s="10">
        <f>G164</f>
        <v>47126732.32</v>
      </c>
      <c r="H163" s="10"/>
    </row>
    <row r="164" spans="1:8" ht="94.5" outlineLevel="5" x14ac:dyDescent="0.25">
      <c r="A164" s="12" t="s">
        <v>177</v>
      </c>
      <c r="B164" s="13" t="s">
        <v>67</v>
      </c>
      <c r="C164" s="13" t="s">
        <v>18</v>
      </c>
      <c r="D164" s="13" t="s">
        <v>49</v>
      </c>
      <c r="E164" s="13" t="s">
        <v>178</v>
      </c>
      <c r="F164" s="13" t="s">
        <v>16</v>
      </c>
      <c r="G164" s="14">
        <f>G169+G173+G171+G165</f>
        <v>47126732.32</v>
      </c>
      <c r="H164" s="14"/>
    </row>
    <row r="165" spans="1:8" ht="31.5" outlineLevel="6" x14ac:dyDescent="0.25">
      <c r="A165" s="12" t="s">
        <v>157</v>
      </c>
      <c r="B165" s="13" t="s">
        <v>67</v>
      </c>
      <c r="C165" s="13" t="s">
        <v>18</v>
      </c>
      <c r="D165" s="13" t="s">
        <v>49</v>
      </c>
      <c r="E165" s="13" t="s">
        <v>179</v>
      </c>
      <c r="F165" s="13" t="s">
        <v>16</v>
      </c>
      <c r="G165" s="14">
        <f>G166+G167+G168</f>
        <v>29854543.789999999</v>
      </c>
      <c r="H165" s="14"/>
    </row>
    <row r="166" spans="1:8" ht="94.5" outlineLevel="7" x14ac:dyDescent="0.25">
      <c r="A166" s="12" t="s">
        <v>29</v>
      </c>
      <c r="B166" s="13" t="s">
        <v>67</v>
      </c>
      <c r="C166" s="13" t="s">
        <v>18</v>
      </c>
      <c r="D166" s="13" t="s">
        <v>49</v>
      </c>
      <c r="E166" s="13" t="s">
        <v>179</v>
      </c>
      <c r="F166" s="13" t="s">
        <v>30</v>
      </c>
      <c r="G166" s="14">
        <v>28432369.75</v>
      </c>
      <c r="H166" s="14"/>
    </row>
    <row r="167" spans="1:8" ht="31.5" outlineLevel="7" x14ac:dyDescent="0.25">
      <c r="A167" s="12" t="s">
        <v>31</v>
      </c>
      <c r="B167" s="13" t="s">
        <v>67</v>
      </c>
      <c r="C167" s="13" t="s">
        <v>18</v>
      </c>
      <c r="D167" s="13" t="s">
        <v>49</v>
      </c>
      <c r="E167" s="13" t="s">
        <v>179</v>
      </c>
      <c r="F167" s="13" t="s">
        <v>32</v>
      </c>
      <c r="G167" s="14">
        <v>643811.91</v>
      </c>
      <c r="H167" s="14"/>
    </row>
    <row r="168" spans="1:8" ht="17.25" customHeight="1" outlineLevel="7" x14ac:dyDescent="0.25">
      <c r="A168" s="19" t="s">
        <v>159</v>
      </c>
      <c r="B168" s="13" t="s">
        <v>67</v>
      </c>
      <c r="C168" s="13" t="s">
        <v>18</v>
      </c>
      <c r="D168" s="13" t="s">
        <v>49</v>
      </c>
      <c r="E168" s="13" t="s">
        <v>179</v>
      </c>
      <c r="F168" s="13" t="s">
        <v>160</v>
      </c>
      <c r="G168" s="14">
        <v>778362.13</v>
      </c>
      <c r="H168" s="14"/>
    </row>
    <row r="169" spans="1:8" ht="84.75" customHeight="1" outlineLevel="5" x14ac:dyDescent="0.25">
      <c r="A169" s="12" t="s">
        <v>46</v>
      </c>
      <c r="B169" s="13" t="s">
        <v>67</v>
      </c>
      <c r="C169" s="13" t="s">
        <v>18</v>
      </c>
      <c r="D169" s="13" t="s">
        <v>49</v>
      </c>
      <c r="E169" s="13" t="s">
        <v>180</v>
      </c>
      <c r="F169" s="13" t="s">
        <v>16</v>
      </c>
      <c r="G169" s="14">
        <f>G170</f>
        <v>401244.88</v>
      </c>
      <c r="H169" s="14"/>
    </row>
    <row r="170" spans="1:8" ht="94.5" outlineLevel="6" x14ac:dyDescent="0.25">
      <c r="A170" s="12" t="s">
        <v>29</v>
      </c>
      <c r="B170" s="13" t="s">
        <v>67</v>
      </c>
      <c r="C170" s="13" t="s">
        <v>18</v>
      </c>
      <c r="D170" s="13" t="s">
        <v>49</v>
      </c>
      <c r="E170" s="13" t="s">
        <v>180</v>
      </c>
      <c r="F170" s="13" t="s">
        <v>30</v>
      </c>
      <c r="G170" s="14">
        <v>401244.88</v>
      </c>
      <c r="H170" s="14"/>
    </row>
    <row r="171" spans="1:8" ht="31.5" outlineLevel="6" x14ac:dyDescent="0.25">
      <c r="A171" s="12" t="s">
        <v>181</v>
      </c>
      <c r="B171" s="13" t="s">
        <v>67</v>
      </c>
      <c r="C171" s="13" t="s">
        <v>18</v>
      </c>
      <c r="D171" s="13" t="s">
        <v>49</v>
      </c>
      <c r="E171" s="13" t="s">
        <v>182</v>
      </c>
      <c r="F171" s="13" t="s">
        <v>16</v>
      </c>
      <c r="G171" s="14">
        <f>G172</f>
        <v>2522790.36</v>
      </c>
      <c r="H171" s="14"/>
    </row>
    <row r="172" spans="1:8" ht="31.5" outlineLevel="6" x14ac:dyDescent="0.25">
      <c r="A172" s="12" t="s">
        <v>31</v>
      </c>
      <c r="B172" s="13" t="s">
        <v>67</v>
      </c>
      <c r="C172" s="13" t="s">
        <v>18</v>
      </c>
      <c r="D172" s="13" t="s">
        <v>49</v>
      </c>
      <c r="E172" s="13" t="s">
        <v>182</v>
      </c>
      <c r="F172" s="13" t="s">
        <v>32</v>
      </c>
      <c r="G172" s="14">
        <v>2522790.36</v>
      </c>
      <c r="H172" s="14"/>
    </row>
    <row r="173" spans="1:8" ht="31.5" outlineLevel="7" x14ac:dyDescent="0.25">
      <c r="A173" s="12" t="s">
        <v>56</v>
      </c>
      <c r="B173" s="13" t="s">
        <v>67</v>
      </c>
      <c r="C173" s="13" t="s">
        <v>18</v>
      </c>
      <c r="D173" s="13" t="s">
        <v>49</v>
      </c>
      <c r="E173" s="13" t="s">
        <v>183</v>
      </c>
      <c r="F173" s="13" t="s">
        <v>16</v>
      </c>
      <c r="G173" s="14">
        <f>G174</f>
        <v>14348153.289999999</v>
      </c>
      <c r="H173" s="14"/>
    </row>
    <row r="174" spans="1:8" ht="31.5" outlineLevel="7" x14ac:dyDescent="0.25">
      <c r="A174" s="12" t="s">
        <v>31</v>
      </c>
      <c r="B174" s="13" t="s">
        <v>67</v>
      </c>
      <c r="C174" s="13" t="s">
        <v>18</v>
      </c>
      <c r="D174" s="13" t="s">
        <v>49</v>
      </c>
      <c r="E174" s="13" t="s">
        <v>183</v>
      </c>
      <c r="F174" s="13" t="s">
        <v>32</v>
      </c>
      <c r="G174" s="14">
        <v>14348153.289999999</v>
      </c>
      <c r="H174" s="14"/>
    </row>
    <row r="175" spans="1:8" s="11" customFormat="1" outlineLevel="3" x14ac:dyDescent="0.25">
      <c r="A175" s="8" t="s">
        <v>36</v>
      </c>
      <c r="B175" s="9" t="s">
        <v>67</v>
      </c>
      <c r="C175" s="9" t="s">
        <v>18</v>
      </c>
      <c r="D175" s="9" t="s">
        <v>49</v>
      </c>
      <c r="E175" s="9" t="s">
        <v>37</v>
      </c>
      <c r="F175" s="9" t="s">
        <v>16</v>
      </c>
      <c r="G175" s="10">
        <f>G176+G178</f>
        <v>1257884</v>
      </c>
      <c r="H175" s="10">
        <f>H176+H178</f>
        <v>758000</v>
      </c>
    </row>
    <row r="176" spans="1:8" ht="46.5" customHeight="1" outlineLevel="7" x14ac:dyDescent="0.25">
      <c r="A176" s="8" t="s">
        <v>184</v>
      </c>
      <c r="B176" s="9" t="s">
        <v>67</v>
      </c>
      <c r="C176" s="9" t="s">
        <v>18</v>
      </c>
      <c r="D176" s="9" t="s">
        <v>49</v>
      </c>
      <c r="E176" s="9" t="s">
        <v>185</v>
      </c>
      <c r="F176" s="9" t="s">
        <v>16</v>
      </c>
      <c r="G176" s="10">
        <f>G177</f>
        <v>499884</v>
      </c>
      <c r="H176" s="14"/>
    </row>
    <row r="177" spans="1:8" outlineLevel="7" x14ac:dyDescent="0.25">
      <c r="A177" s="12" t="s">
        <v>159</v>
      </c>
      <c r="B177" s="13" t="s">
        <v>67</v>
      </c>
      <c r="C177" s="13" t="s">
        <v>18</v>
      </c>
      <c r="D177" s="13" t="s">
        <v>49</v>
      </c>
      <c r="E177" s="13" t="s">
        <v>185</v>
      </c>
      <c r="F177" s="13" t="s">
        <v>160</v>
      </c>
      <c r="G177" s="14">
        <v>499884</v>
      </c>
      <c r="H177" s="14"/>
    </row>
    <row r="178" spans="1:8" s="42" customFormat="1" ht="36" customHeight="1" outlineLevel="7" x14ac:dyDescent="0.25">
      <c r="A178" s="38" t="s">
        <v>186</v>
      </c>
      <c r="B178" s="39" t="s">
        <v>67</v>
      </c>
      <c r="C178" s="39" t="s">
        <v>18</v>
      </c>
      <c r="D178" s="39" t="s">
        <v>49</v>
      </c>
      <c r="E178" s="40" t="s">
        <v>187</v>
      </c>
      <c r="F178" s="39" t="s">
        <v>16</v>
      </c>
      <c r="G178" s="41">
        <f>G179</f>
        <v>758000</v>
      </c>
      <c r="H178" s="41">
        <f>G178</f>
        <v>758000</v>
      </c>
    </row>
    <row r="179" spans="1:8" s="42" customFormat="1" ht="30.75" customHeight="1" outlineLevel="7" x14ac:dyDescent="0.25">
      <c r="A179" s="12" t="s">
        <v>159</v>
      </c>
      <c r="B179" s="43" t="s">
        <v>67</v>
      </c>
      <c r="C179" s="43" t="s">
        <v>18</v>
      </c>
      <c r="D179" s="43" t="s">
        <v>49</v>
      </c>
      <c r="E179" s="44" t="s">
        <v>187</v>
      </c>
      <c r="F179" s="43" t="s">
        <v>160</v>
      </c>
      <c r="G179" s="45">
        <f>758000</f>
        <v>758000</v>
      </c>
      <c r="H179" s="45">
        <f>G179</f>
        <v>758000</v>
      </c>
    </row>
    <row r="180" spans="1:8" s="11" customFormat="1" ht="47.25" outlineLevel="1" x14ac:dyDescent="0.25">
      <c r="A180" s="8" t="s">
        <v>188</v>
      </c>
      <c r="B180" s="9" t="s">
        <v>67</v>
      </c>
      <c r="C180" s="9" t="s">
        <v>20</v>
      </c>
      <c r="D180" s="9" t="s">
        <v>14</v>
      </c>
      <c r="E180" s="9" t="s">
        <v>15</v>
      </c>
      <c r="F180" s="9" t="s">
        <v>16</v>
      </c>
      <c r="G180" s="10">
        <f>G181+G188+G209</f>
        <v>44518445.670000002</v>
      </c>
      <c r="H180" s="10">
        <f>H181+H188+H209</f>
        <v>2382872</v>
      </c>
    </row>
    <row r="181" spans="1:8" s="11" customFormat="1" outlineLevel="2" x14ac:dyDescent="0.25">
      <c r="A181" s="8" t="s">
        <v>189</v>
      </c>
      <c r="B181" s="9" t="s">
        <v>67</v>
      </c>
      <c r="C181" s="9" t="s">
        <v>20</v>
      </c>
      <c r="D181" s="9" t="s">
        <v>80</v>
      </c>
      <c r="E181" s="9" t="s">
        <v>15</v>
      </c>
      <c r="F181" s="9" t="s">
        <v>16</v>
      </c>
      <c r="G181" s="10">
        <f t="shared" ref="G181:H184" si="1">G182</f>
        <v>2382872</v>
      </c>
      <c r="H181" s="10">
        <f t="shared" si="1"/>
        <v>2382872</v>
      </c>
    </row>
    <row r="182" spans="1:8" s="11" customFormat="1" ht="63" outlineLevel="3" x14ac:dyDescent="0.25">
      <c r="A182" s="8" t="s">
        <v>21</v>
      </c>
      <c r="B182" s="9" t="s">
        <v>67</v>
      </c>
      <c r="C182" s="9" t="s">
        <v>20</v>
      </c>
      <c r="D182" s="9" t="s">
        <v>80</v>
      </c>
      <c r="E182" s="9" t="s">
        <v>22</v>
      </c>
      <c r="F182" s="9" t="s">
        <v>16</v>
      </c>
      <c r="G182" s="10">
        <f t="shared" si="1"/>
        <v>2382872</v>
      </c>
      <c r="H182" s="10">
        <f t="shared" si="1"/>
        <v>2382872</v>
      </c>
    </row>
    <row r="183" spans="1:8" s="11" customFormat="1" ht="31.5" outlineLevel="4" x14ac:dyDescent="0.25">
      <c r="A183" s="8" t="s">
        <v>71</v>
      </c>
      <c r="B183" s="9" t="s">
        <v>67</v>
      </c>
      <c r="C183" s="9" t="s">
        <v>20</v>
      </c>
      <c r="D183" s="9" t="s">
        <v>80</v>
      </c>
      <c r="E183" s="9" t="s">
        <v>72</v>
      </c>
      <c r="F183" s="9" t="s">
        <v>16</v>
      </c>
      <c r="G183" s="10">
        <f t="shared" si="1"/>
        <v>2382872</v>
      </c>
      <c r="H183" s="10">
        <f t="shared" si="1"/>
        <v>2382872</v>
      </c>
    </row>
    <row r="184" spans="1:8" ht="47.25" outlineLevel="5" x14ac:dyDescent="0.25">
      <c r="A184" s="12" t="s">
        <v>190</v>
      </c>
      <c r="B184" s="13" t="s">
        <v>67</v>
      </c>
      <c r="C184" s="13" t="s">
        <v>20</v>
      </c>
      <c r="D184" s="13" t="s">
        <v>80</v>
      </c>
      <c r="E184" s="13" t="s">
        <v>191</v>
      </c>
      <c r="F184" s="13" t="s">
        <v>16</v>
      </c>
      <c r="G184" s="14">
        <f t="shared" si="1"/>
        <v>2382872</v>
      </c>
      <c r="H184" s="14">
        <f t="shared" si="1"/>
        <v>2382872</v>
      </c>
    </row>
    <row r="185" spans="1:8" ht="126" outlineLevel="6" x14ac:dyDescent="0.25">
      <c r="A185" s="12" t="s">
        <v>192</v>
      </c>
      <c r="B185" s="13" t="s">
        <v>67</v>
      </c>
      <c r="C185" s="13" t="s">
        <v>20</v>
      </c>
      <c r="D185" s="13" t="s">
        <v>80</v>
      </c>
      <c r="E185" s="13" t="s">
        <v>193</v>
      </c>
      <c r="F185" s="13" t="s">
        <v>16</v>
      </c>
      <c r="G185" s="14">
        <f>G186+G187</f>
        <v>2382872</v>
      </c>
      <c r="H185" s="14">
        <f>H186+H187</f>
        <v>2382872</v>
      </c>
    </row>
    <row r="186" spans="1:8" ht="94.5" outlineLevel="7" x14ac:dyDescent="0.25">
      <c r="A186" s="12" t="s">
        <v>29</v>
      </c>
      <c r="B186" s="13" t="s">
        <v>67</v>
      </c>
      <c r="C186" s="13" t="s">
        <v>20</v>
      </c>
      <c r="D186" s="13" t="s">
        <v>80</v>
      </c>
      <c r="E186" s="13" t="s">
        <v>193</v>
      </c>
      <c r="F186" s="13" t="s">
        <v>30</v>
      </c>
      <c r="G186" s="14">
        <v>2226238.06</v>
      </c>
      <c r="H186" s="14">
        <f>G186</f>
        <v>2226238.06</v>
      </c>
    </row>
    <row r="187" spans="1:8" ht="31.5" outlineLevel="7" x14ac:dyDescent="0.25">
      <c r="A187" s="12" t="s">
        <v>31</v>
      </c>
      <c r="B187" s="13" t="s">
        <v>67</v>
      </c>
      <c r="C187" s="13" t="s">
        <v>20</v>
      </c>
      <c r="D187" s="13" t="s">
        <v>80</v>
      </c>
      <c r="E187" s="13" t="s">
        <v>193</v>
      </c>
      <c r="F187" s="13" t="s">
        <v>32</v>
      </c>
      <c r="G187" s="14">
        <v>156633.94</v>
      </c>
      <c r="H187" s="14">
        <f>G187</f>
        <v>156633.94</v>
      </c>
    </row>
    <row r="188" spans="1:8" s="11" customFormat="1" ht="63" outlineLevel="2" x14ac:dyDescent="0.25">
      <c r="A188" s="8" t="s">
        <v>194</v>
      </c>
      <c r="B188" s="9" t="s">
        <v>67</v>
      </c>
      <c r="C188" s="9" t="s">
        <v>20</v>
      </c>
      <c r="D188" s="9" t="s">
        <v>195</v>
      </c>
      <c r="E188" s="9" t="s">
        <v>15</v>
      </c>
      <c r="F188" s="9" t="s">
        <v>16</v>
      </c>
      <c r="G188" s="10">
        <f>G189+G204</f>
        <v>42073894.670000002</v>
      </c>
      <c r="H188" s="10"/>
    </row>
    <row r="189" spans="1:8" s="11" customFormat="1" ht="47.25" outlineLevel="3" x14ac:dyDescent="0.25">
      <c r="A189" s="8" t="s">
        <v>93</v>
      </c>
      <c r="B189" s="9" t="s">
        <v>67</v>
      </c>
      <c r="C189" s="9" t="s">
        <v>20</v>
      </c>
      <c r="D189" s="9" t="s">
        <v>195</v>
      </c>
      <c r="E189" s="9" t="s">
        <v>94</v>
      </c>
      <c r="F189" s="9" t="s">
        <v>16</v>
      </c>
      <c r="G189" s="10">
        <f>G190</f>
        <v>41779187.670000002</v>
      </c>
      <c r="H189" s="10"/>
    </row>
    <row r="190" spans="1:8" s="11" customFormat="1" ht="63" outlineLevel="4" x14ac:dyDescent="0.25">
      <c r="A190" s="8" t="s">
        <v>196</v>
      </c>
      <c r="B190" s="9" t="s">
        <v>67</v>
      </c>
      <c r="C190" s="9" t="s">
        <v>20</v>
      </c>
      <c r="D190" s="9" t="s">
        <v>195</v>
      </c>
      <c r="E190" s="9" t="s">
        <v>197</v>
      </c>
      <c r="F190" s="9" t="s">
        <v>16</v>
      </c>
      <c r="G190" s="10">
        <f>G191+G194+G201</f>
        <v>41779187.670000002</v>
      </c>
      <c r="H190" s="10"/>
    </row>
    <row r="191" spans="1:8" ht="47.25" outlineLevel="5" x14ac:dyDescent="0.25">
      <c r="A191" s="12" t="s">
        <v>198</v>
      </c>
      <c r="B191" s="13" t="s">
        <v>67</v>
      </c>
      <c r="C191" s="13" t="s">
        <v>20</v>
      </c>
      <c r="D191" s="13" t="s">
        <v>195</v>
      </c>
      <c r="E191" s="13" t="s">
        <v>199</v>
      </c>
      <c r="F191" s="13" t="s">
        <v>16</v>
      </c>
      <c r="G191" s="14">
        <f>G192</f>
        <v>229553.6</v>
      </c>
      <c r="H191" s="14"/>
    </row>
    <row r="192" spans="1:8" ht="31.5" outlineLevel="6" x14ac:dyDescent="0.25">
      <c r="A192" s="12" t="s">
        <v>56</v>
      </c>
      <c r="B192" s="13" t="s">
        <v>67</v>
      </c>
      <c r="C192" s="13" t="s">
        <v>20</v>
      </c>
      <c r="D192" s="13" t="s">
        <v>195</v>
      </c>
      <c r="E192" s="13" t="s">
        <v>200</v>
      </c>
      <c r="F192" s="13" t="s">
        <v>16</v>
      </c>
      <c r="G192" s="14">
        <f>G193</f>
        <v>229553.6</v>
      </c>
      <c r="H192" s="14"/>
    </row>
    <row r="193" spans="1:8" ht="31.5" outlineLevel="7" x14ac:dyDescent="0.25">
      <c r="A193" s="12" t="s">
        <v>31</v>
      </c>
      <c r="B193" s="13" t="s">
        <v>67</v>
      </c>
      <c r="C193" s="13" t="s">
        <v>20</v>
      </c>
      <c r="D193" s="13" t="s">
        <v>195</v>
      </c>
      <c r="E193" s="13" t="s">
        <v>200</v>
      </c>
      <c r="F193" s="13" t="s">
        <v>32</v>
      </c>
      <c r="G193" s="14">
        <v>229553.6</v>
      </c>
      <c r="H193" s="14"/>
    </row>
    <row r="194" spans="1:8" ht="63" outlineLevel="5" x14ac:dyDescent="0.25">
      <c r="A194" s="12" t="s">
        <v>201</v>
      </c>
      <c r="B194" s="13" t="s">
        <v>67</v>
      </c>
      <c r="C194" s="13" t="s">
        <v>20</v>
      </c>
      <c r="D194" s="13" t="s">
        <v>195</v>
      </c>
      <c r="E194" s="13" t="s">
        <v>202</v>
      </c>
      <c r="F194" s="13" t="s">
        <v>16</v>
      </c>
      <c r="G194" s="14">
        <f>G195+G199</f>
        <v>40475539.329999998</v>
      </c>
      <c r="H194" s="14"/>
    </row>
    <row r="195" spans="1:8" ht="31.5" outlineLevel="6" x14ac:dyDescent="0.25">
      <c r="A195" s="12" t="s">
        <v>157</v>
      </c>
      <c r="B195" s="13" t="s">
        <v>67</v>
      </c>
      <c r="C195" s="13" t="s">
        <v>20</v>
      </c>
      <c r="D195" s="13" t="s">
        <v>195</v>
      </c>
      <c r="E195" s="13" t="s">
        <v>203</v>
      </c>
      <c r="F195" s="13" t="s">
        <v>16</v>
      </c>
      <c r="G195" s="14">
        <f>G196+G197+G198</f>
        <v>39700038.329999998</v>
      </c>
      <c r="H195" s="14"/>
    </row>
    <row r="196" spans="1:8" ht="94.5" outlineLevel="7" x14ac:dyDescent="0.25">
      <c r="A196" s="12" t="s">
        <v>29</v>
      </c>
      <c r="B196" s="13" t="s">
        <v>67</v>
      </c>
      <c r="C196" s="13" t="s">
        <v>20</v>
      </c>
      <c r="D196" s="13" t="s">
        <v>195</v>
      </c>
      <c r="E196" s="13" t="s">
        <v>203</v>
      </c>
      <c r="F196" s="13" t="s">
        <v>30</v>
      </c>
      <c r="G196" s="14">
        <v>34293061.189999998</v>
      </c>
      <c r="H196" s="14"/>
    </row>
    <row r="197" spans="1:8" ht="31.5" outlineLevel="7" x14ac:dyDescent="0.25">
      <c r="A197" s="12" t="s">
        <v>31</v>
      </c>
      <c r="B197" s="13" t="s">
        <v>67</v>
      </c>
      <c r="C197" s="13" t="s">
        <v>20</v>
      </c>
      <c r="D197" s="13" t="s">
        <v>195</v>
      </c>
      <c r="E197" s="13" t="s">
        <v>203</v>
      </c>
      <c r="F197" s="13" t="s">
        <v>32</v>
      </c>
      <c r="G197" s="14">
        <v>5101838.6399999997</v>
      </c>
      <c r="H197" s="14"/>
    </row>
    <row r="198" spans="1:8" outlineLevel="7" x14ac:dyDescent="0.25">
      <c r="A198" s="12" t="s">
        <v>159</v>
      </c>
      <c r="B198" s="13" t="s">
        <v>67</v>
      </c>
      <c r="C198" s="13" t="s">
        <v>20</v>
      </c>
      <c r="D198" s="13" t="s">
        <v>195</v>
      </c>
      <c r="E198" s="13" t="s">
        <v>203</v>
      </c>
      <c r="F198" s="13" t="s">
        <v>160</v>
      </c>
      <c r="G198" s="14">
        <v>305138.5</v>
      </c>
      <c r="H198" s="14"/>
    </row>
    <row r="199" spans="1:8" ht="78.75" outlineLevel="6" x14ac:dyDescent="0.25">
      <c r="A199" s="12" t="s">
        <v>46</v>
      </c>
      <c r="B199" s="13" t="s">
        <v>67</v>
      </c>
      <c r="C199" s="13" t="s">
        <v>20</v>
      </c>
      <c r="D199" s="13" t="s">
        <v>195</v>
      </c>
      <c r="E199" s="13" t="s">
        <v>204</v>
      </c>
      <c r="F199" s="13" t="s">
        <v>16</v>
      </c>
      <c r="G199" s="14">
        <f>G200</f>
        <v>775501</v>
      </c>
      <c r="H199" s="14"/>
    </row>
    <row r="200" spans="1:8" ht="94.5" outlineLevel="7" x14ac:dyDescent="0.25">
      <c r="A200" s="12" t="s">
        <v>29</v>
      </c>
      <c r="B200" s="13" t="s">
        <v>67</v>
      </c>
      <c r="C200" s="13" t="s">
        <v>20</v>
      </c>
      <c r="D200" s="13" t="s">
        <v>195</v>
      </c>
      <c r="E200" s="13" t="s">
        <v>204</v>
      </c>
      <c r="F200" s="13" t="s">
        <v>30</v>
      </c>
      <c r="G200" s="14">
        <v>775501</v>
      </c>
      <c r="H200" s="14"/>
    </row>
    <row r="201" spans="1:8" outlineLevel="5" x14ac:dyDescent="0.25">
      <c r="A201" s="12" t="s">
        <v>205</v>
      </c>
      <c r="B201" s="13" t="s">
        <v>67</v>
      </c>
      <c r="C201" s="13" t="s">
        <v>20</v>
      </c>
      <c r="D201" s="13" t="s">
        <v>195</v>
      </c>
      <c r="E201" s="13" t="s">
        <v>206</v>
      </c>
      <c r="F201" s="13" t="s">
        <v>16</v>
      </c>
      <c r="G201" s="14">
        <f>G202</f>
        <v>1074094.74</v>
      </c>
      <c r="H201" s="14"/>
    </row>
    <row r="202" spans="1:8" ht="31.5" outlineLevel="6" x14ac:dyDescent="0.25">
      <c r="A202" s="12" t="s">
        <v>56</v>
      </c>
      <c r="B202" s="13" t="s">
        <v>67</v>
      </c>
      <c r="C202" s="13" t="s">
        <v>20</v>
      </c>
      <c r="D202" s="13" t="s">
        <v>195</v>
      </c>
      <c r="E202" s="13" t="s">
        <v>207</v>
      </c>
      <c r="F202" s="13" t="s">
        <v>16</v>
      </c>
      <c r="G202" s="14">
        <f>G203</f>
        <v>1074094.74</v>
      </c>
      <c r="H202" s="14"/>
    </row>
    <row r="203" spans="1:8" ht="31.5" outlineLevel="7" x14ac:dyDescent="0.25">
      <c r="A203" s="12" t="s">
        <v>31</v>
      </c>
      <c r="B203" s="13" t="s">
        <v>67</v>
      </c>
      <c r="C203" s="13" t="s">
        <v>20</v>
      </c>
      <c r="D203" s="13" t="s">
        <v>195</v>
      </c>
      <c r="E203" s="13" t="s">
        <v>207</v>
      </c>
      <c r="F203" s="13" t="s">
        <v>32</v>
      </c>
      <c r="G203" s="14">
        <v>1074094.74</v>
      </c>
      <c r="H203" s="14"/>
    </row>
    <row r="204" spans="1:8" s="11" customFormat="1" ht="47.25" outlineLevel="3" x14ac:dyDescent="0.25">
      <c r="A204" s="8" t="s">
        <v>50</v>
      </c>
      <c r="B204" s="9" t="s">
        <v>67</v>
      </c>
      <c r="C204" s="9" t="s">
        <v>20</v>
      </c>
      <c r="D204" s="9" t="s">
        <v>195</v>
      </c>
      <c r="E204" s="9" t="s">
        <v>51</v>
      </c>
      <c r="F204" s="9" t="s">
        <v>16</v>
      </c>
      <c r="G204" s="10">
        <f>G205</f>
        <v>294707</v>
      </c>
      <c r="H204" s="10"/>
    </row>
    <row r="205" spans="1:8" s="11" customFormat="1" ht="47.25" outlineLevel="4" x14ac:dyDescent="0.25">
      <c r="A205" s="8" t="s">
        <v>52</v>
      </c>
      <c r="B205" s="9" t="s">
        <v>67</v>
      </c>
      <c r="C205" s="9" t="s">
        <v>20</v>
      </c>
      <c r="D205" s="9" t="s">
        <v>195</v>
      </c>
      <c r="E205" s="9" t="s">
        <v>53</v>
      </c>
      <c r="F205" s="9" t="s">
        <v>16</v>
      </c>
      <c r="G205" s="10">
        <f>G206</f>
        <v>294707</v>
      </c>
      <c r="H205" s="10"/>
    </row>
    <row r="206" spans="1:8" ht="31.5" outlineLevel="5" x14ac:dyDescent="0.25">
      <c r="A206" s="12" t="s">
        <v>134</v>
      </c>
      <c r="B206" s="13" t="s">
        <v>67</v>
      </c>
      <c r="C206" s="13" t="s">
        <v>20</v>
      </c>
      <c r="D206" s="13" t="s">
        <v>195</v>
      </c>
      <c r="E206" s="13" t="s">
        <v>135</v>
      </c>
      <c r="F206" s="13" t="s">
        <v>16</v>
      </c>
      <c r="G206" s="14">
        <f>G207</f>
        <v>294707</v>
      </c>
      <c r="H206" s="14"/>
    </row>
    <row r="207" spans="1:8" ht="31.5" outlineLevel="6" x14ac:dyDescent="0.25">
      <c r="A207" s="12" t="s">
        <v>56</v>
      </c>
      <c r="B207" s="13" t="s">
        <v>67</v>
      </c>
      <c r="C207" s="13" t="s">
        <v>20</v>
      </c>
      <c r="D207" s="13" t="s">
        <v>195</v>
      </c>
      <c r="E207" s="13" t="s">
        <v>136</v>
      </c>
      <c r="F207" s="13" t="s">
        <v>16</v>
      </c>
      <c r="G207" s="14">
        <f>G208</f>
        <v>294707</v>
      </c>
      <c r="H207" s="14"/>
    </row>
    <row r="208" spans="1:8" ht="31.5" outlineLevel="7" x14ac:dyDescent="0.25">
      <c r="A208" s="12" t="s">
        <v>31</v>
      </c>
      <c r="B208" s="13" t="s">
        <v>67</v>
      </c>
      <c r="C208" s="13" t="s">
        <v>20</v>
      </c>
      <c r="D208" s="13" t="s">
        <v>195</v>
      </c>
      <c r="E208" s="13" t="s">
        <v>136</v>
      </c>
      <c r="F208" s="13" t="s">
        <v>32</v>
      </c>
      <c r="G208" s="14">
        <v>294707</v>
      </c>
      <c r="H208" s="14"/>
    </row>
    <row r="209" spans="1:8" ht="47.25" outlineLevel="7" x14ac:dyDescent="0.25">
      <c r="A209" s="46" t="s">
        <v>208</v>
      </c>
      <c r="B209" s="47" t="s">
        <v>67</v>
      </c>
      <c r="C209" s="47" t="s">
        <v>20</v>
      </c>
      <c r="D209" s="47" t="s">
        <v>209</v>
      </c>
      <c r="E209" s="47" t="s">
        <v>15</v>
      </c>
      <c r="F209" s="47" t="s">
        <v>16</v>
      </c>
      <c r="G209" s="10">
        <f>G210</f>
        <v>61679</v>
      </c>
      <c r="H209" s="10"/>
    </row>
    <row r="210" spans="1:8" ht="47.25" outlineLevel="7" x14ac:dyDescent="0.25">
      <c r="A210" s="46" t="s">
        <v>93</v>
      </c>
      <c r="B210" s="47" t="s">
        <v>67</v>
      </c>
      <c r="C210" s="47" t="s">
        <v>20</v>
      </c>
      <c r="D210" s="47" t="s">
        <v>209</v>
      </c>
      <c r="E210" s="47" t="s">
        <v>94</v>
      </c>
      <c r="F210" s="47" t="s">
        <v>16</v>
      </c>
      <c r="G210" s="10">
        <f>G211</f>
        <v>61679</v>
      </c>
      <c r="H210" s="14"/>
    </row>
    <row r="211" spans="1:8" ht="47.25" outlineLevel="7" x14ac:dyDescent="0.25">
      <c r="A211" s="46" t="s">
        <v>95</v>
      </c>
      <c r="B211" s="47" t="s">
        <v>67</v>
      </c>
      <c r="C211" s="47" t="s">
        <v>20</v>
      </c>
      <c r="D211" s="47" t="s">
        <v>209</v>
      </c>
      <c r="E211" s="47" t="s">
        <v>96</v>
      </c>
      <c r="F211" s="47" t="s">
        <v>16</v>
      </c>
      <c r="G211" s="10">
        <f>G212</f>
        <v>61679</v>
      </c>
      <c r="H211" s="14"/>
    </row>
    <row r="212" spans="1:8" ht="94.5" outlineLevel="7" x14ac:dyDescent="0.25">
      <c r="A212" s="33" t="s">
        <v>210</v>
      </c>
      <c r="B212" s="34" t="s">
        <v>67</v>
      </c>
      <c r="C212" s="34" t="s">
        <v>20</v>
      </c>
      <c r="D212" s="34" t="s">
        <v>209</v>
      </c>
      <c r="E212" s="34" t="s">
        <v>211</v>
      </c>
      <c r="F212" s="34" t="s">
        <v>16</v>
      </c>
      <c r="G212" s="14">
        <f>G213</f>
        <v>61679</v>
      </c>
      <c r="H212" s="14"/>
    </row>
    <row r="213" spans="1:8" ht="31.5" outlineLevel="7" x14ac:dyDescent="0.25">
      <c r="A213" s="33" t="s">
        <v>56</v>
      </c>
      <c r="B213" s="34" t="s">
        <v>67</v>
      </c>
      <c r="C213" s="34" t="s">
        <v>20</v>
      </c>
      <c r="D213" s="34" t="s">
        <v>209</v>
      </c>
      <c r="E213" s="34" t="s">
        <v>212</v>
      </c>
      <c r="F213" s="34" t="s">
        <v>16</v>
      </c>
      <c r="G213" s="14">
        <f>G214</f>
        <v>61679</v>
      </c>
      <c r="H213" s="14"/>
    </row>
    <row r="214" spans="1:8" ht="31.5" outlineLevel="7" x14ac:dyDescent="0.25">
      <c r="A214" s="33" t="s">
        <v>31</v>
      </c>
      <c r="B214" s="34" t="s">
        <v>67</v>
      </c>
      <c r="C214" s="34" t="s">
        <v>20</v>
      </c>
      <c r="D214" s="34" t="s">
        <v>209</v>
      </c>
      <c r="E214" s="34" t="s">
        <v>212</v>
      </c>
      <c r="F214" s="34" t="s">
        <v>32</v>
      </c>
      <c r="G214" s="14">
        <v>61679</v>
      </c>
      <c r="H214" s="14"/>
    </row>
    <row r="215" spans="1:8" s="11" customFormat="1" outlineLevel="1" x14ac:dyDescent="0.25">
      <c r="A215" s="8" t="s">
        <v>213</v>
      </c>
      <c r="B215" s="9" t="s">
        <v>67</v>
      </c>
      <c r="C215" s="9" t="s">
        <v>80</v>
      </c>
      <c r="D215" s="9" t="s">
        <v>14</v>
      </c>
      <c r="E215" s="9" t="s">
        <v>15</v>
      </c>
      <c r="F215" s="9" t="s">
        <v>16</v>
      </c>
      <c r="G215" s="10">
        <f>G221+G254+G272+G216+G235</f>
        <v>206311100.14999998</v>
      </c>
      <c r="H215" s="10">
        <f>H221+H254+H272+H216+H235</f>
        <v>42906739.490000002</v>
      </c>
    </row>
    <row r="216" spans="1:8" s="11" customFormat="1" outlineLevel="1" x14ac:dyDescent="0.25">
      <c r="A216" s="16" t="s">
        <v>214</v>
      </c>
      <c r="B216" s="9" t="s">
        <v>67</v>
      </c>
      <c r="C216" s="9" t="s">
        <v>80</v>
      </c>
      <c r="D216" s="9" t="s">
        <v>90</v>
      </c>
      <c r="E216" s="9" t="s">
        <v>15</v>
      </c>
      <c r="F216" s="9" t="s">
        <v>16</v>
      </c>
      <c r="G216" s="10">
        <f t="shared" ref="G216:H219" si="2">G217</f>
        <v>4497575</v>
      </c>
      <c r="H216" s="10">
        <f t="shared" si="2"/>
        <v>4497575</v>
      </c>
    </row>
    <row r="217" spans="1:8" s="11" customFormat="1" ht="47.25" outlineLevel="1" x14ac:dyDescent="0.25">
      <c r="A217" s="8" t="s">
        <v>215</v>
      </c>
      <c r="B217" s="9" t="s">
        <v>67</v>
      </c>
      <c r="C217" s="9" t="s">
        <v>80</v>
      </c>
      <c r="D217" s="9" t="s">
        <v>90</v>
      </c>
      <c r="E217" s="9" t="s">
        <v>216</v>
      </c>
      <c r="F217" s="9" t="s">
        <v>16</v>
      </c>
      <c r="G217" s="10">
        <f t="shared" si="2"/>
        <v>4497575</v>
      </c>
      <c r="H217" s="10">
        <f t="shared" si="2"/>
        <v>4497575</v>
      </c>
    </row>
    <row r="218" spans="1:8" s="11" customFormat="1" ht="31.5" outlineLevel="1" x14ac:dyDescent="0.25">
      <c r="A218" s="12" t="s">
        <v>217</v>
      </c>
      <c r="B218" s="13" t="s">
        <v>67</v>
      </c>
      <c r="C218" s="13" t="s">
        <v>80</v>
      </c>
      <c r="D218" s="13" t="s">
        <v>90</v>
      </c>
      <c r="E218" s="13" t="s">
        <v>218</v>
      </c>
      <c r="F218" s="13" t="s">
        <v>16</v>
      </c>
      <c r="G218" s="14">
        <f t="shared" si="2"/>
        <v>4497575</v>
      </c>
      <c r="H218" s="14">
        <f t="shared" si="2"/>
        <v>4497575</v>
      </c>
    </row>
    <row r="219" spans="1:8" s="11" customFormat="1" ht="63" outlineLevel="1" x14ac:dyDescent="0.25">
      <c r="A219" s="12" t="s">
        <v>219</v>
      </c>
      <c r="B219" s="13" t="s">
        <v>67</v>
      </c>
      <c r="C219" s="13" t="s">
        <v>80</v>
      </c>
      <c r="D219" s="13" t="s">
        <v>90</v>
      </c>
      <c r="E219" s="13" t="s">
        <v>220</v>
      </c>
      <c r="F219" s="13" t="s">
        <v>16</v>
      </c>
      <c r="G219" s="14">
        <f t="shared" si="2"/>
        <v>4497575</v>
      </c>
      <c r="H219" s="14">
        <f t="shared" si="2"/>
        <v>4497575</v>
      </c>
    </row>
    <row r="220" spans="1:8" s="11" customFormat="1" ht="31.5" outlineLevel="1" x14ac:dyDescent="0.25">
      <c r="A220" s="12" t="s">
        <v>31</v>
      </c>
      <c r="B220" s="13" t="s">
        <v>67</v>
      </c>
      <c r="C220" s="13" t="s">
        <v>80</v>
      </c>
      <c r="D220" s="13" t="s">
        <v>90</v>
      </c>
      <c r="E220" s="13" t="s">
        <v>220</v>
      </c>
      <c r="F220" s="13" t="s">
        <v>32</v>
      </c>
      <c r="G220" s="14">
        <v>4497575</v>
      </c>
      <c r="H220" s="14">
        <f>G220</f>
        <v>4497575</v>
      </c>
    </row>
    <row r="221" spans="1:8" s="11" customFormat="1" outlineLevel="2" x14ac:dyDescent="0.25">
      <c r="A221" s="8" t="s">
        <v>221</v>
      </c>
      <c r="B221" s="9" t="s">
        <v>67</v>
      </c>
      <c r="C221" s="9" t="s">
        <v>80</v>
      </c>
      <c r="D221" s="9" t="s">
        <v>222</v>
      </c>
      <c r="E221" s="9" t="s">
        <v>15</v>
      </c>
      <c r="F221" s="9" t="s">
        <v>16</v>
      </c>
      <c r="G221" s="10">
        <f>G222</f>
        <v>32399981.5</v>
      </c>
      <c r="H221" s="10">
        <f>H222</f>
        <v>628978</v>
      </c>
    </row>
    <row r="222" spans="1:8" ht="47.25" outlineLevel="7" x14ac:dyDescent="0.25">
      <c r="A222" s="8" t="s">
        <v>223</v>
      </c>
      <c r="B222" s="9" t="s">
        <v>67</v>
      </c>
      <c r="C222" s="9" t="s">
        <v>80</v>
      </c>
      <c r="D222" s="9" t="s">
        <v>222</v>
      </c>
      <c r="E222" s="9" t="s">
        <v>224</v>
      </c>
      <c r="F222" s="9" t="s">
        <v>16</v>
      </c>
      <c r="G222" s="10">
        <f>+G223</f>
        <v>32399981.5</v>
      </c>
      <c r="H222" s="10">
        <f>+H223</f>
        <v>628978</v>
      </c>
    </row>
    <row r="223" spans="1:8" ht="47.25" outlineLevel="7" x14ac:dyDescent="0.25">
      <c r="A223" s="8" t="s">
        <v>225</v>
      </c>
      <c r="B223" s="9" t="s">
        <v>67</v>
      </c>
      <c r="C223" s="9" t="s">
        <v>80</v>
      </c>
      <c r="D223" s="9" t="s">
        <v>222</v>
      </c>
      <c r="E223" s="9" t="s">
        <v>226</v>
      </c>
      <c r="F223" s="9" t="s">
        <v>16</v>
      </c>
      <c r="G223" s="10">
        <f>G224+G232+G229</f>
        <v>32399981.5</v>
      </c>
      <c r="H223" s="10">
        <f>H224+H232+H229</f>
        <v>628978</v>
      </c>
    </row>
    <row r="224" spans="1:8" ht="47.25" outlineLevel="7" x14ac:dyDescent="0.25">
      <c r="A224" s="12" t="s">
        <v>227</v>
      </c>
      <c r="B224" s="13" t="s">
        <v>67</v>
      </c>
      <c r="C224" s="13" t="s">
        <v>80</v>
      </c>
      <c r="D224" s="13" t="s">
        <v>222</v>
      </c>
      <c r="E224" s="13" t="s">
        <v>228</v>
      </c>
      <c r="F224" s="13" t="s">
        <v>16</v>
      </c>
      <c r="G224" s="14">
        <f>G225+G227</f>
        <v>31741003.5</v>
      </c>
      <c r="H224" s="14"/>
    </row>
    <row r="225" spans="1:8" ht="31.5" outlineLevel="7" x14ac:dyDescent="0.25">
      <c r="A225" s="12" t="s">
        <v>56</v>
      </c>
      <c r="B225" s="13" t="s">
        <v>67</v>
      </c>
      <c r="C225" s="13" t="s">
        <v>80</v>
      </c>
      <c r="D225" s="13" t="s">
        <v>222</v>
      </c>
      <c r="E225" s="13" t="s">
        <v>229</v>
      </c>
      <c r="F225" s="13" t="s">
        <v>16</v>
      </c>
      <c r="G225" s="14">
        <f>G226</f>
        <v>9238003.5</v>
      </c>
      <c r="H225" s="14"/>
    </row>
    <row r="226" spans="1:8" ht="31.5" outlineLevel="7" x14ac:dyDescent="0.25">
      <c r="A226" s="12" t="s">
        <v>31</v>
      </c>
      <c r="B226" s="13" t="s">
        <v>67</v>
      </c>
      <c r="C226" s="13" t="s">
        <v>80</v>
      </c>
      <c r="D226" s="13" t="s">
        <v>222</v>
      </c>
      <c r="E226" s="13" t="s">
        <v>229</v>
      </c>
      <c r="F226" s="13" t="s">
        <v>32</v>
      </c>
      <c r="G226" s="14">
        <v>9238003.5</v>
      </c>
      <c r="H226" s="14"/>
    </row>
    <row r="227" spans="1:8" ht="47.25" outlineLevel="7" x14ac:dyDescent="0.25">
      <c r="A227" s="12" t="s">
        <v>230</v>
      </c>
      <c r="B227" s="13" t="s">
        <v>67</v>
      </c>
      <c r="C227" s="13" t="s">
        <v>80</v>
      </c>
      <c r="D227" s="13" t="s">
        <v>222</v>
      </c>
      <c r="E227" s="13" t="s">
        <v>231</v>
      </c>
      <c r="F227" s="13" t="s">
        <v>16</v>
      </c>
      <c r="G227" s="14">
        <f>G228</f>
        <v>22503000</v>
      </c>
      <c r="H227" s="14"/>
    </row>
    <row r="228" spans="1:8" outlineLevel="7" x14ac:dyDescent="0.25">
      <c r="A228" s="12" t="s">
        <v>159</v>
      </c>
      <c r="B228" s="13" t="s">
        <v>67</v>
      </c>
      <c r="C228" s="13" t="s">
        <v>80</v>
      </c>
      <c r="D228" s="13" t="s">
        <v>222</v>
      </c>
      <c r="E228" s="13" t="s">
        <v>231</v>
      </c>
      <c r="F228" s="13" t="s">
        <v>160</v>
      </c>
      <c r="G228" s="14">
        <v>22503000</v>
      </c>
      <c r="H228" s="14"/>
    </row>
    <row r="229" spans="1:8" ht="53.45" customHeight="1" outlineLevel="7" x14ac:dyDescent="0.25">
      <c r="A229" s="12" t="s">
        <v>232</v>
      </c>
      <c r="B229" s="13" t="s">
        <v>67</v>
      </c>
      <c r="C229" s="13" t="s">
        <v>80</v>
      </c>
      <c r="D229" s="13" t="s">
        <v>222</v>
      </c>
      <c r="E229" s="13" t="s">
        <v>233</v>
      </c>
      <c r="F229" s="13" t="s">
        <v>16</v>
      </c>
      <c r="G229" s="14">
        <f>G230</f>
        <v>30000</v>
      </c>
      <c r="H229" s="14"/>
    </row>
    <row r="230" spans="1:8" ht="32.25" customHeight="1" outlineLevel="7" x14ac:dyDescent="0.25">
      <c r="A230" s="12" t="s">
        <v>56</v>
      </c>
      <c r="B230" s="13" t="s">
        <v>67</v>
      </c>
      <c r="C230" s="13" t="s">
        <v>80</v>
      </c>
      <c r="D230" s="13" t="s">
        <v>222</v>
      </c>
      <c r="E230" s="13" t="s">
        <v>234</v>
      </c>
      <c r="F230" s="13" t="s">
        <v>16</v>
      </c>
      <c r="G230" s="14">
        <f>G231</f>
        <v>30000</v>
      </c>
      <c r="H230" s="14"/>
    </row>
    <row r="231" spans="1:8" ht="36.75" customHeight="1" outlineLevel="7" x14ac:dyDescent="0.25">
      <c r="A231" s="12" t="s">
        <v>31</v>
      </c>
      <c r="B231" s="13" t="s">
        <v>67</v>
      </c>
      <c r="C231" s="13" t="s">
        <v>80</v>
      </c>
      <c r="D231" s="13" t="s">
        <v>222</v>
      </c>
      <c r="E231" s="13" t="s">
        <v>234</v>
      </c>
      <c r="F231" s="13" t="s">
        <v>32</v>
      </c>
      <c r="G231" s="14">
        <v>30000</v>
      </c>
      <c r="H231" s="14"/>
    </row>
    <row r="232" spans="1:8" ht="141.75" outlineLevel="7" x14ac:dyDescent="0.25">
      <c r="A232" s="12" t="s">
        <v>235</v>
      </c>
      <c r="B232" s="13" t="s">
        <v>67</v>
      </c>
      <c r="C232" s="13" t="s">
        <v>80</v>
      </c>
      <c r="D232" s="13" t="s">
        <v>222</v>
      </c>
      <c r="E232" s="13" t="s">
        <v>236</v>
      </c>
      <c r="F232" s="13" t="s">
        <v>16</v>
      </c>
      <c r="G232" s="14">
        <f>G233</f>
        <v>628978</v>
      </c>
      <c r="H232" s="14">
        <f>G232</f>
        <v>628978</v>
      </c>
    </row>
    <row r="233" spans="1:8" ht="110.25" outlineLevel="7" x14ac:dyDescent="0.25">
      <c r="A233" s="12" t="s">
        <v>237</v>
      </c>
      <c r="B233" s="13" t="s">
        <v>67</v>
      </c>
      <c r="C233" s="13" t="s">
        <v>80</v>
      </c>
      <c r="D233" s="13" t="s">
        <v>222</v>
      </c>
      <c r="E233" s="13" t="s">
        <v>238</v>
      </c>
      <c r="F233" s="13" t="s">
        <v>16</v>
      </c>
      <c r="G233" s="14">
        <f>G234</f>
        <v>628978</v>
      </c>
      <c r="H233" s="14">
        <f>G233</f>
        <v>628978</v>
      </c>
    </row>
    <row r="234" spans="1:8" outlineLevel="7" x14ac:dyDescent="0.25">
      <c r="A234" s="12" t="s">
        <v>159</v>
      </c>
      <c r="B234" s="13" t="s">
        <v>67</v>
      </c>
      <c r="C234" s="13" t="s">
        <v>80</v>
      </c>
      <c r="D234" s="13" t="s">
        <v>222</v>
      </c>
      <c r="E234" s="13" t="s">
        <v>238</v>
      </c>
      <c r="F234" s="13" t="s">
        <v>160</v>
      </c>
      <c r="G234" s="14">
        <v>628978</v>
      </c>
      <c r="H234" s="14">
        <f>G234</f>
        <v>628978</v>
      </c>
    </row>
    <row r="235" spans="1:8" outlineLevel="7" x14ac:dyDescent="0.25">
      <c r="A235" s="8" t="s">
        <v>239</v>
      </c>
      <c r="B235" s="9" t="s">
        <v>67</v>
      </c>
      <c r="C235" s="9" t="s">
        <v>80</v>
      </c>
      <c r="D235" s="9" t="s">
        <v>195</v>
      </c>
      <c r="E235" s="9" t="s">
        <v>15</v>
      </c>
      <c r="F235" s="9" t="s">
        <v>16</v>
      </c>
      <c r="G235" s="10">
        <f>G236</f>
        <v>133595057.83999999</v>
      </c>
      <c r="H235" s="10">
        <f>H236</f>
        <v>37652562.490000002</v>
      </c>
    </row>
    <row r="236" spans="1:8" ht="47.25" outlineLevel="7" x14ac:dyDescent="0.25">
      <c r="A236" s="8" t="s">
        <v>223</v>
      </c>
      <c r="B236" s="9" t="s">
        <v>67</v>
      </c>
      <c r="C236" s="9" t="s">
        <v>80</v>
      </c>
      <c r="D236" s="9" t="s">
        <v>195</v>
      </c>
      <c r="E236" s="9" t="s">
        <v>224</v>
      </c>
      <c r="F236" s="9" t="s">
        <v>16</v>
      </c>
      <c r="G236" s="10">
        <f>G237</f>
        <v>133595057.83999999</v>
      </c>
      <c r="H236" s="10">
        <f>H237</f>
        <v>37652562.490000002</v>
      </c>
    </row>
    <row r="237" spans="1:8" ht="31.5" outlineLevel="7" x14ac:dyDescent="0.25">
      <c r="A237" s="8" t="s">
        <v>240</v>
      </c>
      <c r="B237" s="9" t="s">
        <v>67</v>
      </c>
      <c r="C237" s="9" t="s">
        <v>80</v>
      </c>
      <c r="D237" s="9" t="s">
        <v>195</v>
      </c>
      <c r="E237" s="9" t="s">
        <v>241</v>
      </c>
      <c r="F237" s="9" t="s">
        <v>16</v>
      </c>
      <c r="G237" s="10">
        <f>G238+G243+G246+G251</f>
        <v>133595057.83999999</v>
      </c>
      <c r="H237" s="10">
        <f>H238+H243+H246+H251</f>
        <v>37652562.490000002</v>
      </c>
    </row>
    <row r="238" spans="1:8" ht="43.5" customHeight="1" outlineLevel="7" x14ac:dyDescent="0.25">
      <c r="A238" s="12" t="s">
        <v>242</v>
      </c>
      <c r="B238" s="13" t="s">
        <v>67</v>
      </c>
      <c r="C238" s="13" t="s">
        <v>80</v>
      </c>
      <c r="D238" s="13" t="s">
        <v>195</v>
      </c>
      <c r="E238" s="13" t="s">
        <v>243</v>
      </c>
      <c r="F238" s="13" t="s">
        <v>16</v>
      </c>
      <c r="G238" s="14">
        <f>G239+G241</f>
        <v>40705472.960000001</v>
      </c>
      <c r="H238" s="14">
        <f>H239</f>
        <v>37652562.490000002</v>
      </c>
    </row>
    <row r="239" spans="1:8" ht="84.75" customHeight="1" outlineLevel="7" x14ac:dyDescent="0.25">
      <c r="A239" s="12" t="s">
        <v>244</v>
      </c>
      <c r="B239" s="13" t="s">
        <v>67</v>
      </c>
      <c r="C239" s="13" t="s">
        <v>80</v>
      </c>
      <c r="D239" s="13" t="s">
        <v>195</v>
      </c>
      <c r="E239" s="13" t="s">
        <v>245</v>
      </c>
      <c r="F239" s="13" t="s">
        <v>16</v>
      </c>
      <c r="G239" s="14">
        <f>G240</f>
        <v>37652562.490000002</v>
      </c>
      <c r="H239" s="14">
        <f>H240</f>
        <v>37652562.490000002</v>
      </c>
    </row>
    <row r="240" spans="1:8" ht="32.25" customHeight="1" outlineLevel="7" x14ac:dyDescent="0.25">
      <c r="A240" s="12" t="s">
        <v>31</v>
      </c>
      <c r="B240" s="13" t="s">
        <v>67</v>
      </c>
      <c r="C240" s="13" t="s">
        <v>80</v>
      </c>
      <c r="D240" s="13" t="s">
        <v>195</v>
      </c>
      <c r="E240" s="13" t="s">
        <v>245</v>
      </c>
      <c r="F240" s="13" t="s">
        <v>32</v>
      </c>
      <c r="G240" s="14">
        <v>37652562.490000002</v>
      </c>
      <c r="H240" s="14">
        <f>G240</f>
        <v>37652562.490000002</v>
      </c>
    </row>
    <row r="241" spans="1:8" ht="102" customHeight="1" outlineLevel="7" x14ac:dyDescent="0.25">
      <c r="A241" s="12" t="s">
        <v>246</v>
      </c>
      <c r="B241" s="13" t="s">
        <v>67</v>
      </c>
      <c r="C241" s="13" t="s">
        <v>80</v>
      </c>
      <c r="D241" s="13" t="s">
        <v>195</v>
      </c>
      <c r="E241" s="13" t="s">
        <v>247</v>
      </c>
      <c r="F241" s="13" t="s">
        <v>16</v>
      </c>
      <c r="G241" s="14">
        <f>G242</f>
        <v>3052910.47</v>
      </c>
      <c r="H241" s="14"/>
    </row>
    <row r="242" spans="1:8" ht="32.25" customHeight="1" outlineLevel="7" x14ac:dyDescent="0.25">
      <c r="A242" s="12" t="s">
        <v>31</v>
      </c>
      <c r="B242" s="13" t="s">
        <v>67</v>
      </c>
      <c r="C242" s="13" t="s">
        <v>80</v>
      </c>
      <c r="D242" s="13" t="s">
        <v>195</v>
      </c>
      <c r="E242" s="13" t="s">
        <v>247</v>
      </c>
      <c r="F242" s="13" t="s">
        <v>32</v>
      </c>
      <c r="G242" s="14">
        <v>3052910.47</v>
      </c>
      <c r="H242" s="14"/>
    </row>
    <row r="243" spans="1:8" ht="36" customHeight="1" outlineLevel="7" x14ac:dyDescent="0.25">
      <c r="A243" s="12" t="s">
        <v>248</v>
      </c>
      <c r="B243" s="13" t="s">
        <v>67</v>
      </c>
      <c r="C243" s="13" t="s">
        <v>80</v>
      </c>
      <c r="D243" s="13" t="s">
        <v>195</v>
      </c>
      <c r="E243" s="13" t="s">
        <v>249</v>
      </c>
      <c r="F243" s="13" t="s">
        <v>16</v>
      </c>
      <c r="G243" s="14">
        <f>G244</f>
        <v>3507475.21</v>
      </c>
      <c r="H243" s="14"/>
    </row>
    <row r="244" spans="1:8" ht="31.5" outlineLevel="7" x14ac:dyDescent="0.25">
      <c r="A244" s="12" t="s">
        <v>250</v>
      </c>
      <c r="B244" s="13" t="s">
        <v>67</v>
      </c>
      <c r="C244" s="13" t="s">
        <v>80</v>
      </c>
      <c r="D244" s="13" t="s">
        <v>195</v>
      </c>
      <c r="E244" s="13" t="s">
        <v>251</v>
      </c>
      <c r="F244" s="13" t="s">
        <v>16</v>
      </c>
      <c r="G244" s="14">
        <f>G245</f>
        <v>3507475.21</v>
      </c>
      <c r="H244" s="14"/>
    </row>
    <row r="245" spans="1:8" ht="31.5" outlineLevel="7" x14ac:dyDescent="0.25">
      <c r="A245" s="12" t="s">
        <v>31</v>
      </c>
      <c r="B245" s="13" t="s">
        <v>67</v>
      </c>
      <c r="C245" s="13" t="s">
        <v>80</v>
      </c>
      <c r="D245" s="13" t="s">
        <v>195</v>
      </c>
      <c r="E245" s="13" t="s">
        <v>251</v>
      </c>
      <c r="F245" s="13" t="s">
        <v>32</v>
      </c>
      <c r="G245" s="14">
        <v>3507475.21</v>
      </c>
      <c r="H245" s="14"/>
    </row>
    <row r="246" spans="1:8" ht="47.25" outlineLevel="7" x14ac:dyDescent="0.25">
      <c r="A246" s="12" t="s">
        <v>252</v>
      </c>
      <c r="B246" s="13" t="s">
        <v>67</v>
      </c>
      <c r="C246" s="13" t="s">
        <v>80</v>
      </c>
      <c r="D246" s="13" t="s">
        <v>195</v>
      </c>
      <c r="E246" s="13" t="s">
        <v>253</v>
      </c>
      <c r="F246" s="13" t="s">
        <v>16</v>
      </c>
      <c r="G246" s="14">
        <f>G247+G249</f>
        <v>82522322.229999989</v>
      </c>
      <c r="H246" s="14"/>
    </row>
    <row r="247" spans="1:8" ht="47.25" outlineLevel="7" x14ac:dyDescent="0.25">
      <c r="A247" s="12" t="s">
        <v>254</v>
      </c>
      <c r="B247" s="13" t="s">
        <v>67</v>
      </c>
      <c r="C247" s="13" t="s">
        <v>80</v>
      </c>
      <c r="D247" s="13" t="s">
        <v>195</v>
      </c>
      <c r="E247" s="13" t="s">
        <v>255</v>
      </c>
      <c r="F247" s="13" t="s">
        <v>16</v>
      </c>
      <c r="G247" s="14">
        <f>G248</f>
        <v>81787240.129999995</v>
      </c>
      <c r="H247" s="14"/>
    </row>
    <row r="248" spans="1:8" ht="31.5" outlineLevel="7" x14ac:dyDescent="0.25">
      <c r="A248" s="12" t="s">
        <v>31</v>
      </c>
      <c r="B248" s="13" t="s">
        <v>67</v>
      </c>
      <c r="C248" s="13" t="s">
        <v>80</v>
      </c>
      <c r="D248" s="13" t="s">
        <v>195</v>
      </c>
      <c r="E248" s="13" t="s">
        <v>255</v>
      </c>
      <c r="F248" s="13" t="s">
        <v>32</v>
      </c>
      <c r="G248" s="14">
        <v>81787240.129999995</v>
      </c>
      <c r="H248" s="14"/>
    </row>
    <row r="249" spans="1:8" ht="31.5" outlineLevel="7" x14ac:dyDescent="0.25">
      <c r="A249" s="12" t="s">
        <v>56</v>
      </c>
      <c r="B249" s="13" t="s">
        <v>67</v>
      </c>
      <c r="C249" s="13" t="s">
        <v>80</v>
      </c>
      <c r="D249" s="13" t="s">
        <v>195</v>
      </c>
      <c r="E249" s="13" t="s">
        <v>256</v>
      </c>
      <c r="F249" s="13" t="s">
        <v>16</v>
      </c>
      <c r="G249" s="14">
        <f>G250</f>
        <v>735082.1</v>
      </c>
      <c r="H249" s="14"/>
    </row>
    <row r="250" spans="1:8" ht="31.5" outlineLevel="7" x14ac:dyDescent="0.25">
      <c r="A250" s="12" t="s">
        <v>31</v>
      </c>
      <c r="B250" s="13" t="s">
        <v>67</v>
      </c>
      <c r="C250" s="13" t="s">
        <v>80</v>
      </c>
      <c r="D250" s="13" t="s">
        <v>195</v>
      </c>
      <c r="E250" s="13" t="s">
        <v>256</v>
      </c>
      <c r="F250" s="13" t="s">
        <v>32</v>
      </c>
      <c r="G250" s="14">
        <v>735082.1</v>
      </c>
      <c r="H250" s="14"/>
    </row>
    <row r="251" spans="1:8" ht="47.25" outlineLevel="7" x14ac:dyDescent="0.25">
      <c r="A251" s="12" t="s">
        <v>257</v>
      </c>
      <c r="B251" s="13" t="s">
        <v>67</v>
      </c>
      <c r="C251" s="13" t="s">
        <v>80</v>
      </c>
      <c r="D251" s="13" t="s">
        <v>195</v>
      </c>
      <c r="E251" s="13" t="s">
        <v>258</v>
      </c>
      <c r="F251" s="13" t="s">
        <v>16</v>
      </c>
      <c r="G251" s="14">
        <f>G252</f>
        <v>6859787.4400000004</v>
      </c>
      <c r="H251" s="14"/>
    </row>
    <row r="252" spans="1:8" ht="31.5" outlineLevel="7" x14ac:dyDescent="0.25">
      <c r="A252" s="12" t="s">
        <v>56</v>
      </c>
      <c r="B252" s="13" t="s">
        <v>67</v>
      </c>
      <c r="C252" s="13" t="s">
        <v>80</v>
      </c>
      <c r="D252" s="13" t="s">
        <v>195</v>
      </c>
      <c r="E252" s="13" t="s">
        <v>259</v>
      </c>
      <c r="F252" s="13" t="s">
        <v>16</v>
      </c>
      <c r="G252" s="14">
        <f>G253</f>
        <v>6859787.4400000004</v>
      </c>
      <c r="H252" s="14"/>
    </row>
    <row r="253" spans="1:8" ht="31.5" outlineLevel="7" x14ac:dyDescent="0.25">
      <c r="A253" s="12" t="s">
        <v>31</v>
      </c>
      <c r="B253" s="13" t="s">
        <v>67</v>
      </c>
      <c r="C253" s="13" t="s">
        <v>80</v>
      </c>
      <c r="D253" s="13" t="s">
        <v>195</v>
      </c>
      <c r="E253" s="13" t="s">
        <v>259</v>
      </c>
      <c r="F253" s="13" t="s">
        <v>32</v>
      </c>
      <c r="G253" s="14">
        <v>6859787.4400000004</v>
      </c>
      <c r="H253" s="14"/>
    </row>
    <row r="254" spans="1:8" s="11" customFormat="1" outlineLevel="2" x14ac:dyDescent="0.25">
      <c r="A254" s="8" t="s">
        <v>260</v>
      </c>
      <c r="B254" s="9" t="s">
        <v>67</v>
      </c>
      <c r="C254" s="9" t="s">
        <v>80</v>
      </c>
      <c r="D254" s="9" t="s">
        <v>261</v>
      </c>
      <c r="E254" s="9" t="s">
        <v>15</v>
      </c>
      <c r="F254" s="9" t="s">
        <v>16</v>
      </c>
      <c r="G254" s="10">
        <f>G255</f>
        <v>11801853.18</v>
      </c>
      <c r="H254" s="10"/>
    </row>
    <row r="255" spans="1:8" s="11" customFormat="1" ht="47.25" outlineLevel="3" x14ac:dyDescent="0.25">
      <c r="A255" s="8" t="s">
        <v>50</v>
      </c>
      <c r="B255" s="9" t="s">
        <v>67</v>
      </c>
      <c r="C255" s="9" t="s">
        <v>80</v>
      </c>
      <c r="D255" s="9" t="s">
        <v>261</v>
      </c>
      <c r="E255" s="9" t="s">
        <v>51</v>
      </c>
      <c r="F255" s="9" t="s">
        <v>16</v>
      </c>
      <c r="G255" s="10">
        <f>G256+G262</f>
        <v>11801853.18</v>
      </c>
      <c r="H255" s="10"/>
    </row>
    <row r="256" spans="1:8" s="11" customFormat="1" ht="63" outlineLevel="4" x14ac:dyDescent="0.25">
      <c r="A256" s="8" t="s">
        <v>262</v>
      </c>
      <c r="B256" s="9" t="s">
        <v>67</v>
      </c>
      <c r="C256" s="9" t="s">
        <v>80</v>
      </c>
      <c r="D256" s="9" t="s">
        <v>261</v>
      </c>
      <c r="E256" s="9" t="s">
        <v>263</v>
      </c>
      <c r="F256" s="9" t="s">
        <v>16</v>
      </c>
      <c r="G256" s="10">
        <f>G257</f>
        <v>10489332.33</v>
      </c>
      <c r="H256" s="10"/>
    </row>
    <row r="257" spans="1:8" ht="94.5" outlineLevel="5" x14ac:dyDescent="0.25">
      <c r="A257" s="12" t="s">
        <v>264</v>
      </c>
      <c r="B257" s="13" t="s">
        <v>67</v>
      </c>
      <c r="C257" s="13" t="s">
        <v>80</v>
      </c>
      <c r="D257" s="13" t="s">
        <v>261</v>
      </c>
      <c r="E257" s="13" t="s">
        <v>265</v>
      </c>
      <c r="F257" s="13" t="s">
        <v>16</v>
      </c>
      <c r="G257" s="14">
        <f>G258+G260</f>
        <v>10489332.33</v>
      </c>
      <c r="H257" s="14"/>
    </row>
    <row r="258" spans="1:8" ht="47.25" outlineLevel="6" x14ac:dyDescent="0.25">
      <c r="A258" s="12" t="s">
        <v>144</v>
      </c>
      <c r="B258" s="13" t="s">
        <v>67</v>
      </c>
      <c r="C258" s="13" t="s">
        <v>80</v>
      </c>
      <c r="D258" s="13" t="s">
        <v>261</v>
      </c>
      <c r="E258" s="13" t="s">
        <v>266</v>
      </c>
      <c r="F258" s="13" t="s">
        <v>16</v>
      </c>
      <c r="G258" s="14">
        <f>G259</f>
        <v>10312163.470000001</v>
      </c>
      <c r="H258" s="14"/>
    </row>
    <row r="259" spans="1:8" ht="47.25" outlineLevel="7" x14ac:dyDescent="0.25">
      <c r="A259" s="12" t="s">
        <v>101</v>
      </c>
      <c r="B259" s="13" t="s">
        <v>67</v>
      </c>
      <c r="C259" s="13" t="s">
        <v>80</v>
      </c>
      <c r="D259" s="13" t="s">
        <v>261</v>
      </c>
      <c r="E259" s="13" t="s">
        <v>266</v>
      </c>
      <c r="F259" s="13" t="s">
        <v>102</v>
      </c>
      <c r="G259" s="14">
        <v>10312163.470000001</v>
      </c>
      <c r="H259" s="14"/>
    </row>
    <row r="260" spans="1:8" ht="78.75" outlineLevel="6" x14ac:dyDescent="0.25">
      <c r="A260" s="12" t="s">
        <v>46</v>
      </c>
      <c r="B260" s="13" t="s">
        <v>67</v>
      </c>
      <c r="C260" s="13" t="s">
        <v>80</v>
      </c>
      <c r="D260" s="13" t="s">
        <v>261</v>
      </c>
      <c r="E260" s="13" t="s">
        <v>267</v>
      </c>
      <c r="F260" s="13" t="s">
        <v>16</v>
      </c>
      <c r="G260" s="14">
        <f>G261</f>
        <v>177168.86</v>
      </c>
      <c r="H260" s="14"/>
    </row>
    <row r="261" spans="1:8" ht="47.25" outlineLevel="7" x14ac:dyDescent="0.25">
      <c r="A261" s="12" t="s">
        <v>101</v>
      </c>
      <c r="B261" s="13" t="s">
        <v>67</v>
      </c>
      <c r="C261" s="13" t="s">
        <v>80</v>
      </c>
      <c r="D261" s="13" t="s">
        <v>261</v>
      </c>
      <c r="E261" s="13" t="s">
        <v>267</v>
      </c>
      <c r="F261" s="13" t="s">
        <v>102</v>
      </c>
      <c r="G261" s="14">
        <v>177168.86</v>
      </c>
      <c r="H261" s="14"/>
    </row>
    <row r="262" spans="1:8" s="11" customFormat="1" ht="47.25" outlineLevel="4" x14ac:dyDescent="0.25">
      <c r="A262" s="8" t="s">
        <v>52</v>
      </c>
      <c r="B262" s="9" t="s">
        <v>67</v>
      </c>
      <c r="C262" s="9" t="s">
        <v>80</v>
      </c>
      <c r="D262" s="9" t="s">
        <v>261</v>
      </c>
      <c r="E262" s="9" t="s">
        <v>53</v>
      </c>
      <c r="F262" s="9" t="s">
        <v>16</v>
      </c>
      <c r="G262" s="10">
        <f>G263+G266+G269</f>
        <v>1312520.8500000001</v>
      </c>
      <c r="H262" s="10"/>
    </row>
    <row r="263" spans="1:8" ht="47.25" outlineLevel="5" x14ac:dyDescent="0.25">
      <c r="A263" s="12" t="s">
        <v>54</v>
      </c>
      <c r="B263" s="13" t="s">
        <v>67</v>
      </c>
      <c r="C263" s="13" t="s">
        <v>80</v>
      </c>
      <c r="D263" s="13" t="s">
        <v>261</v>
      </c>
      <c r="E263" s="13" t="s">
        <v>55</v>
      </c>
      <c r="F263" s="13" t="s">
        <v>16</v>
      </c>
      <c r="G263" s="14">
        <f>G264</f>
        <v>45554</v>
      </c>
      <c r="H263" s="14"/>
    </row>
    <row r="264" spans="1:8" ht="31.5" outlineLevel="6" x14ac:dyDescent="0.25">
      <c r="A264" s="12" t="s">
        <v>56</v>
      </c>
      <c r="B264" s="13" t="s">
        <v>67</v>
      </c>
      <c r="C264" s="13" t="s">
        <v>80</v>
      </c>
      <c r="D264" s="13" t="s">
        <v>261</v>
      </c>
      <c r="E264" s="13" t="s">
        <v>57</v>
      </c>
      <c r="F264" s="13" t="s">
        <v>16</v>
      </c>
      <c r="G264" s="14">
        <f>G265</f>
        <v>45554</v>
      </c>
      <c r="H264" s="14"/>
    </row>
    <row r="265" spans="1:8" ht="47.25" outlineLevel="7" x14ac:dyDescent="0.25">
      <c r="A265" s="12" t="s">
        <v>101</v>
      </c>
      <c r="B265" s="13" t="s">
        <v>67</v>
      </c>
      <c r="C265" s="13" t="s">
        <v>80</v>
      </c>
      <c r="D265" s="13" t="s">
        <v>261</v>
      </c>
      <c r="E265" s="13" t="s">
        <v>57</v>
      </c>
      <c r="F265" s="13" t="s">
        <v>102</v>
      </c>
      <c r="G265" s="14">
        <v>45554</v>
      </c>
      <c r="H265" s="14"/>
    </row>
    <row r="266" spans="1:8" ht="31.5" outlineLevel="5" x14ac:dyDescent="0.25">
      <c r="A266" s="12" t="s">
        <v>134</v>
      </c>
      <c r="B266" s="13" t="s">
        <v>67</v>
      </c>
      <c r="C266" s="13" t="s">
        <v>80</v>
      </c>
      <c r="D266" s="13" t="s">
        <v>261</v>
      </c>
      <c r="E266" s="13" t="s">
        <v>135</v>
      </c>
      <c r="F266" s="13" t="s">
        <v>16</v>
      </c>
      <c r="G266" s="14">
        <f>G267</f>
        <v>973210.55</v>
      </c>
      <c r="H266" s="14"/>
    </row>
    <row r="267" spans="1:8" ht="31.5" outlineLevel="6" x14ac:dyDescent="0.25">
      <c r="A267" s="12" t="s">
        <v>56</v>
      </c>
      <c r="B267" s="13" t="s">
        <v>67</v>
      </c>
      <c r="C267" s="13" t="s">
        <v>80</v>
      </c>
      <c r="D267" s="13" t="s">
        <v>261</v>
      </c>
      <c r="E267" s="13" t="s">
        <v>136</v>
      </c>
      <c r="F267" s="13" t="s">
        <v>16</v>
      </c>
      <c r="G267" s="14">
        <f>G268</f>
        <v>973210.55</v>
      </c>
      <c r="H267" s="14"/>
    </row>
    <row r="268" spans="1:8" ht="47.25" outlineLevel="7" x14ac:dyDescent="0.25">
      <c r="A268" s="12" t="s">
        <v>101</v>
      </c>
      <c r="B268" s="13" t="s">
        <v>67</v>
      </c>
      <c r="C268" s="13" t="s">
        <v>80</v>
      </c>
      <c r="D268" s="13" t="s">
        <v>261</v>
      </c>
      <c r="E268" s="13" t="s">
        <v>136</v>
      </c>
      <c r="F268" s="13" t="s">
        <v>102</v>
      </c>
      <c r="G268" s="14">
        <v>973210.55</v>
      </c>
      <c r="H268" s="14"/>
    </row>
    <row r="269" spans="1:8" outlineLevel="5" x14ac:dyDescent="0.25">
      <c r="A269" s="12" t="s">
        <v>268</v>
      </c>
      <c r="B269" s="13" t="s">
        <v>67</v>
      </c>
      <c r="C269" s="13" t="s">
        <v>80</v>
      </c>
      <c r="D269" s="13" t="s">
        <v>261</v>
      </c>
      <c r="E269" s="13" t="s">
        <v>269</v>
      </c>
      <c r="F269" s="13" t="s">
        <v>16</v>
      </c>
      <c r="G269" s="14">
        <f>G270</f>
        <v>293756.3</v>
      </c>
      <c r="H269" s="14"/>
    </row>
    <row r="270" spans="1:8" ht="31.5" outlineLevel="6" x14ac:dyDescent="0.25">
      <c r="A270" s="12" t="s">
        <v>56</v>
      </c>
      <c r="B270" s="13" t="s">
        <v>67</v>
      </c>
      <c r="C270" s="13" t="s">
        <v>80</v>
      </c>
      <c r="D270" s="13" t="s">
        <v>261</v>
      </c>
      <c r="E270" s="13" t="s">
        <v>270</v>
      </c>
      <c r="F270" s="13" t="s">
        <v>16</v>
      </c>
      <c r="G270" s="14">
        <f>G271</f>
        <v>293756.3</v>
      </c>
      <c r="H270" s="14"/>
    </row>
    <row r="271" spans="1:8" ht="47.25" outlineLevel="7" x14ac:dyDescent="0.25">
      <c r="A271" s="12" t="s">
        <v>101</v>
      </c>
      <c r="B271" s="13" t="s">
        <v>67</v>
      </c>
      <c r="C271" s="13" t="s">
        <v>80</v>
      </c>
      <c r="D271" s="13" t="s">
        <v>261</v>
      </c>
      <c r="E271" s="13" t="s">
        <v>270</v>
      </c>
      <c r="F271" s="13" t="s">
        <v>102</v>
      </c>
      <c r="G271" s="14">
        <v>293756.3</v>
      </c>
      <c r="H271" s="14"/>
    </row>
    <row r="272" spans="1:8" s="11" customFormat="1" ht="31.5" outlineLevel="2" x14ac:dyDescent="0.25">
      <c r="A272" s="8" t="s">
        <v>271</v>
      </c>
      <c r="B272" s="9" t="s">
        <v>67</v>
      </c>
      <c r="C272" s="9" t="s">
        <v>80</v>
      </c>
      <c r="D272" s="9" t="s">
        <v>272</v>
      </c>
      <c r="E272" s="9" t="s">
        <v>15</v>
      </c>
      <c r="F272" s="9" t="s">
        <v>16</v>
      </c>
      <c r="G272" s="10">
        <f>G278+G273</f>
        <v>24016632.630000003</v>
      </c>
      <c r="H272" s="10">
        <f>H278+H273</f>
        <v>127624</v>
      </c>
    </row>
    <row r="273" spans="1:8" s="11" customFormat="1" ht="47.25" outlineLevel="2" x14ac:dyDescent="0.25">
      <c r="A273" s="8" t="s">
        <v>50</v>
      </c>
      <c r="B273" s="9" t="s">
        <v>67</v>
      </c>
      <c r="C273" s="9" t="s">
        <v>80</v>
      </c>
      <c r="D273" s="9" t="s">
        <v>272</v>
      </c>
      <c r="E273" s="9" t="s">
        <v>51</v>
      </c>
      <c r="F273" s="9" t="s">
        <v>16</v>
      </c>
      <c r="G273" s="10">
        <f>G274</f>
        <v>660446.76</v>
      </c>
      <c r="H273" s="10"/>
    </row>
    <row r="274" spans="1:8" s="11" customFormat="1" ht="47.25" outlineLevel="2" x14ac:dyDescent="0.25">
      <c r="A274" s="8" t="s">
        <v>52</v>
      </c>
      <c r="B274" s="9" t="s">
        <v>67</v>
      </c>
      <c r="C274" s="9" t="s">
        <v>80</v>
      </c>
      <c r="D274" s="9" t="s">
        <v>272</v>
      </c>
      <c r="E274" s="9" t="s">
        <v>53</v>
      </c>
      <c r="F274" s="9" t="s">
        <v>16</v>
      </c>
      <c r="G274" s="10">
        <f>G275</f>
        <v>660446.76</v>
      </c>
      <c r="H274" s="10"/>
    </row>
    <row r="275" spans="1:8" s="11" customFormat="1" ht="31.5" outlineLevel="2" x14ac:dyDescent="0.25">
      <c r="A275" s="12" t="s">
        <v>134</v>
      </c>
      <c r="B275" s="13" t="s">
        <v>67</v>
      </c>
      <c r="C275" s="13" t="s">
        <v>80</v>
      </c>
      <c r="D275" s="13" t="s">
        <v>272</v>
      </c>
      <c r="E275" s="13" t="s">
        <v>135</v>
      </c>
      <c r="F275" s="13" t="s">
        <v>16</v>
      </c>
      <c r="G275" s="14">
        <f>G276</f>
        <v>660446.76</v>
      </c>
      <c r="H275" s="10"/>
    </row>
    <row r="276" spans="1:8" s="11" customFormat="1" ht="31.5" outlineLevel="2" x14ac:dyDescent="0.25">
      <c r="A276" s="12" t="s">
        <v>56</v>
      </c>
      <c r="B276" s="13" t="s">
        <v>67</v>
      </c>
      <c r="C276" s="13" t="s">
        <v>80</v>
      </c>
      <c r="D276" s="13" t="s">
        <v>272</v>
      </c>
      <c r="E276" s="13" t="s">
        <v>136</v>
      </c>
      <c r="F276" s="13" t="s">
        <v>16</v>
      </c>
      <c r="G276" s="14">
        <f>G277</f>
        <v>660446.76</v>
      </c>
      <c r="H276" s="10"/>
    </row>
    <row r="277" spans="1:8" s="11" customFormat="1" ht="31.5" outlineLevel="2" x14ac:dyDescent="0.25">
      <c r="A277" s="12" t="s">
        <v>31</v>
      </c>
      <c r="B277" s="13" t="s">
        <v>67</v>
      </c>
      <c r="C277" s="13" t="s">
        <v>80</v>
      </c>
      <c r="D277" s="13" t="s">
        <v>272</v>
      </c>
      <c r="E277" s="13" t="s">
        <v>136</v>
      </c>
      <c r="F277" s="13" t="s">
        <v>32</v>
      </c>
      <c r="G277" s="14">
        <v>660446.76</v>
      </c>
      <c r="H277" s="10"/>
    </row>
    <row r="278" spans="1:8" s="11" customFormat="1" ht="63" outlineLevel="3" x14ac:dyDescent="0.25">
      <c r="A278" s="8" t="s">
        <v>21</v>
      </c>
      <c r="B278" s="9" t="s">
        <v>67</v>
      </c>
      <c r="C278" s="9" t="s">
        <v>80</v>
      </c>
      <c r="D278" s="9" t="s">
        <v>272</v>
      </c>
      <c r="E278" s="9" t="s">
        <v>22</v>
      </c>
      <c r="F278" s="9" t="s">
        <v>16</v>
      </c>
      <c r="G278" s="10">
        <f>G279+G294</f>
        <v>23356185.870000001</v>
      </c>
      <c r="H278" s="10">
        <f>H279+H294+H291</f>
        <v>127624</v>
      </c>
    </row>
    <row r="279" spans="1:8" s="11" customFormat="1" ht="31.5" outlineLevel="4" x14ac:dyDescent="0.25">
      <c r="A279" s="8" t="s">
        <v>71</v>
      </c>
      <c r="B279" s="9" t="s">
        <v>67</v>
      </c>
      <c r="C279" s="9" t="s">
        <v>80</v>
      </c>
      <c r="D279" s="9" t="s">
        <v>272</v>
      </c>
      <c r="E279" s="9" t="s">
        <v>72</v>
      </c>
      <c r="F279" s="9" t="s">
        <v>16</v>
      </c>
      <c r="G279" s="10">
        <f>G280+G284+G288+G291</f>
        <v>3133551</v>
      </c>
      <c r="H279" s="10">
        <f>H280+H284</f>
        <v>127624</v>
      </c>
    </row>
    <row r="280" spans="1:8" ht="63" outlineLevel="5" x14ac:dyDescent="0.25">
      <c r="A280" s="12" t="s">
        <v>273</v>
      </c>
      <c r="B280" s="13" t="s">
        <v>67</v>
      </c>
      <c r="C280" s="13" t="s">
        <v>80</v>
      </c>
      <c r="D280" s="13" t="s">
        <v>272</v>
      </c>
      <c r="E280" s="13" t="s">
        <v>274</v>
      </c>
      <c r="F280" s="13" t="s">
        <v>16</v>
      </c>
      <c r="G280" s="14">
        <f>G281</f>
        <v>33224</v>
      </c>
      <c r="H280" s="14">
        <f>H281</f>
        <v>33224</v>
      </c>
    </row>
    <row r="281" spans="1:8" ht="110.25" outlineLevel="6" x14ac:dyDescent="0.25">
      <c r="A281" s="12" t="s">
        <v>275</v>
      </c>
      <c r="B281" s="13" t="s">
        <v>67</v>
      </c>
      <c r="C281" s="13" t="s">
        <v>80</v>
      </c>
      <c r="D281" s="13" t="s">
        <v>272</v>
      </c>
      <c r="E281" s="13" t="s">
        <v>276</v>
      </c>
      <c r="F281" s="13" t="s">
        <v>16</v>
      </c>
      <c r="G281" s="14">
        <f>G282+G283</f>
        <v>33224</v>
      </c>
      <c r="H281" s="14">
        <f>H282+H283</f>
        <v>33224</v>
      </c>
    </row>
    <row r="282" spans="1:8" ht="94.5" outlineLevel="7" x14ac:dyDescent="0.25">
      <c r="A282" s="12" t="s">
        <v>29</v>
      </c>
      <c r="B282" s="13" t="s">
        <v>67</v>
      </c>
      <c r="C282" s="13" t="s">
        <v>80</v>
      </c>
      <c r="D282" s="13" t="s">
        <v>272</v>
      </c>
      <c r="E282" s="13" t="s">
        <v>276</v>
      </c>
      <c r="F282" s="13" t="s">
        <v>30</v>
      </c>
      <c r="G282" s="14">
        <v>32721.48</v>
      </c>
      <c r="H282" s="14">
        <f>G282</f>
        <v>32721.48</v>
      </c>
    </row>
    <row r="283" spans="1:8" ht="31.5" outlineLevel="7" x14ac:dyDescent="0.25">
      <c r="A283" s="12" t="s">
        <v>31</v>
      </c>
      <c r="B283" s="13" t="s">
        <v>67</v>
      </c>
      <c r="C283" s="13" t="s">
        <v>80</v>
      </c>
      <c r="D283" s="13" t="s">
        <v>272</v>
      </c>
      <c r="E283" s="13" t="s">
        <v>276</v>
      </c>
      <c r="F283" s="13" t="s">
        <v>32</v>
      </c>
      <c r="G283" s="14">
        <v>502.52</v>
      </c>
      <c r="H283" s="14">
        <f>G283</f>
        <v>502.52</v>
      </c>
    </row>
    <row r="284" spans="1:8" ht="78.75" outlineLevel="7" x14ac:dyDescent="0.25">
      <c r="A284" s="12" t="s">
        <v>277</v>
      </c>
      <c r="B284" s="13" t="s">
        <v>67</v>
      </c>
      <c r="C284" s="13" t="s">
        <v>80</v>
      </c>
      <c r="D284" s="13" t="s">
        <v>272</v>
      </c>
      <c r="E284" s="13" t="s">
        <v>278</v>
      </c>
      <c r="F284" s="13" t="s">
        <v>16</v>
      </c>
      <c r="G284" s="14">
        <f>G285</f>
        <v>94400</v>
      </c>
      <c r="H284" s="14">
        <f>H285</f>
        <v>94400</v>
      </c>
    </row>
    <row r="285" spans="1:8" ht="87.75" customHeight="1" outlineLevel="7" x14ac:dyDescent="0.25">
      <c r="A285" s="12" t="s">
        <v>279</v>
      </c>
      <c r="B285" s="13" t="s">
        <v>67</v>
      </c>
      <c r="C285" s="13" t="s">
        <v>80</v>
      </c>
      <c r="D285" s="13" t="s">
        <v>272</v>
      </c>
      <c r="E285" s="13" t="s">
        <v>280</v>
      </c>
      <c r="F285" s="13" t="s">
        <v>16</v>
      </c>
      <c r="G285" s="14">
        <f>G286+G287</f>
        <v>94400</v>
      </c>
      <c r="H285" s="14">
        <f>H286+H287</f>
        <v>94400</v>
      </c>
    </row>
    <row r="286" spans="1:8" ht="94.5" outlineLevel="7" x14ac:dyDescent="0.25">
      <c r="A286" s="12" t="s">
        <v>29</v>
      </c>
      <c r="B286" s="13" t="s">
        <v>67</v>
      </c>
      <c r="C286" s="13" t="s">
        <v>80</v>
      </c>
      <c r="D286" s="13" t="s">
        <v>272</v>
      </c>
      <c r="E286" s="13" t="s">
        <v>280</v>
      </c>
      <c r="F286" s="13" t="s">
        <v>30</v>
      </c>
      <c r="G286" s="14">
        <v>92442</v>
      </c>
      <c r="H286" s="14">
        <f>G286</f>
        <v>92442</v>
      </c>
    </row>
    <row r="287" spans="1:8" ht="31.5" outlineLevel="7" x14ac:dyDescent="0.25">
      <c r="A287" s="12" t="s">
        <v>31</v>
      </c>
      <c r="B287" s="13" t="s">
        <v>67</v>
      </c>
      <c r="C287" s="13" t="s">
        <v>80</v>
      </c>
      <c r="D287" s="13" t="s">
        <v>272</v>
      </c>
      <c r="E287" s="13" t="s">
        <v>280</v>
      </c>
      <c r="F287" s="13" t="s">
        <v>32</v>
      </c>
      <c r="G287" s="14">
        <v>1958</v>
      </c>
      <c r="H287" s="14">
        <f>G287</f>
        <v>1958</v>
      </c>
    </row>
    <row r="288" spans="1:8" ht="63" outlineLevel="7" x14ac:dyDescent="0.25">
      <c r="A288" s="12" t="s">
        <v>281</v>
      </c>
      <c r="B288" s="13" t="s">
        <v>67</v>
      </c>
      <c r="C288" s="13" t="s">
        <v>80</v>
      </c>
      <c r="D288" s="13" t="s">
        <v>272</v>
      </c>
      <c r="E288" s="13" t="s">
        <v>282</v>
      </c>
      <c r="F288" s="13" t="s">
        <v>16</v>
      </c>
      <c r="G288" s="14">
        <f>G289</f>
        <v>1281000</v>
      </c>
      <c r="H288" s="14"/>
    </row>
    <row r="289" spans="1:8" ht="31.5" outlineLevel="7" x14ac:dyDescent="0.25">
      <c r="A289" s="12" t="s">
        <v>283</v>
      </c>
      <c r="B289" s="13" t="s">
        <v>67</v>
      </c>
      <c r="C289" s="13" t="s">
        <v>80</v>
      </c>
      <c r="D289" s="13" t="s">
        <v>272</v>
      </c>
      <c r="E289" s="13" t="s">
        <v>284</v>
      </c>
      <c r="F289" s="13" t="s">
        <v>16</v>
      </c>
      <c r="G289" s="14">
        <f>G290</f>
        <v>1281000</v>
      </c>
      <c r="H289" s="14"/>
    </row>
    <row r="290" spans="1:8" ht="31.5" outlineLevel="7" x14ac:dyDescent="0.25">
      <c r="A290" s="12" t="s">
        <v>31</v>
      </c>
      <c r="B290" s="13" t="s">
        <v>67</v>
      </c>
      <c r="C290" s="13" t="s">
        <v>80</v>
      </c>
      <c r="D290" s="13" t="s">
        <v>272</v>
      </c>
      <c r="E290" s="13" t="s">
        <v>284</v>
      </c>
      <c r="F290" s="13" t="s">
        <v>32</v>
      </c>
      <c r="G290" s="14">
        <v>1281000</v>
      </c>
      <c r="H290" s="14"/>
    </row>
    <row r="291" spans="1:8" ht="126" outlineLevel="7" x14ac:dyDescent="0.25">
      <c r="A291" s="12" t="s">
        <v>285</v>
      </c>
      <c r="B291" s="13" t="s">
        <v>67</v>
      </c>
      <c r="C291" s="13" t="s">
        <v>80</v>
      </c>
      <c r="D291" s="13" t="s">
        <v>272</v>
      </c>
      <c r="E291" s="13" t="s">
        <v>286</v>
      </c>
      <c r="F291" s="13" t="s">
        <v>16</v>
      </c>
      <c r="G291" s="14">
        <f>G292</f>
        <v>1724927</v>
      </c>
      <c r="H291" s="14"/>
    </row>
    <row r="292" spans="1:8" ht="31.5" outlineLevel="7" x14ac:dyDescent="0.25">
      <c r="A292" s="12" t="s">
        <v>283</v>
      </c>
      <c r="B292" s="13" t="s">
        <v>67</v>
      </c>
      <c r="C292" s="13" t="s">
        <v>80</v>
      </c>
      <c r="D292" s="13" t="s">
        <v>272</v>
      </c>
      <c r="E292" s="13" t="s">
        <v>287</v>
      </c>
      <c r="F292" s="13" t="s">
        <v>16</v>
      </c>
      <c r="G292" s="14">
        <f>G293</f>
        <v>1724927</v>
      </c>
      <c r="H292" s="14"/>
    </row>
    <row r="293" spans="1:8" ht="31.5" outlineLevel="7" x14ac:dyDescent="0.25">
      <c r="A293" s="12" t="s">
        <v>31</v>
      </c>
      <c r="B293" s="13" t="s">
        <v>67</v>
      </c>
      <c r="C293" s="13" t="s">
        <v>80</v>
      </c>
      <c r="D293" s="13" t="s">
        <v>272</v>
      </c>
      <c r="E293" s="13" t="s">
        <v>287</v>
      </c>
      <c r="F293" s="13" t="s">
        <v>32</v>
      </c>
      <c r="G293" s="14">
        <v>1724927</v>
      </c>
      <c r="H293" s="14"/>
    </row>
    <row r="294" spans="1:8" ht="78.75" outlineLevel="7" x14ac:dyDescent="0.25">
      <c r="A294" s="8" t="s">
        <v>288</v>
      </c>
      <c r="B294" s="9" t="s">
        <v>67</v>
      </c>
      <c r="C294" s="9" t="s">
        <v>80</v>
      </c>
      <c r="D294" s="9" t="s">
        <v>272</v>
      </c>
      <c r="E294" s="9" t="s">
        <v>289</v>
      </c>
      <c r="F294" s="9" t="s">
        <v>16</v>
      </c>
      <c r="G294" s="10">
        <f>G295</f>
        <v>20222634.870000001</v>
      </c>
      <c r="H294" s="10"/>
    </row>
    <row r="295" spans="1:8" ht="63" outlineLevel="7" x14ac:dyDescent="0.25">
      <c r="A295" s="12" t="s">
        <v>290</v>
      </c>
      <c r="B295" s="13" t="s">
        <v>67</v>
      </c>
      <c r="C295" s="13" t="s">
        <v>80</v>
      </c>
      <c r="D295" s="13" t="s">
        <v>272</v>
      </c>
      <c r="E295" s="13" t="s">
        <v>291</v>
      </c>
      <c r="F295" s="13" t="s">
        <v>16</v>
      </c>
      <c r="G295" s="14">
        <f>G296+G300</f>
        <v>20222634.870000001</v>
      </c>
      <c r="H295" s="14"/>
    </row>
    <row r="296" spans="1:8" ht="35.450000000000003" customHeight="1" outlineLevel="7" x14ac:dyDescent="0.25">
      <c r="A296" s="12" t="s">
        <v>157</v>
      </c>
      <c r="B296" s="13" t="s">
        <v>67</v>
      </c>
      <c r="C296" s="13" t="s">
        <v>80</v>
      </c>
      <c r="D296" s="13" t="s">
        <v>272</v>
      </c>
      <c r="E296" s="13" t="s">
        <v>292</v>
      </c>
      <c r="F296" s="13" t="s">
        <v>16</v>
      </c>
      <c r="G296" s="14">
        <f>G297+G298+G299</f>
        <v>19937634.870000001</v>
      </c>
      <c r="H296" s="14"/>
    </row>
    <row r="297" spans="1:8" ht="94.5" outlineLevel="7" x14ac:dyDescent="0.25">
      <c r="A297" s="12" t="s">
        <v>29</v>
      </c>
      <c r="B297" s="13" t="s">
        <v>67</v>
      </c>
      <c r="C297" s="13" t="s">
        <v>80</v>
      </c>
      <c r="D297" s="13" t="s">
        <v>272</v>
      </c>
      <c r="E297" s="13" t="s">
        <v>292</v>
      </c>
      <c r="F297" s="13" t="s">
        <v>30</v>
      </c>
      <c r="G297" s="14">
        <v>18704818.109999999</v>
      </c>
      <c r="H297" s="14"/>
    </row>
    <row r="298" spans="1:8" ht="31.5" outlineLevel="7" x14ac:dyDescent="0.25">
      <c r="A298" s="12" t="s">
        <v>31</v>
      </c>
      <c r="B298" s="13" t="s">
        <v>67</v>
      </c>
      <c r="C298" s="13" t="s">
        <v>80</v>
      </c>
      <c r="D298" s="13" t="s">
        <v>272</v>
      </c>
      <c r="E298" s="13" t="s">
        <v>292</v>
      </c>
      <c r="F298" s="13" t="s">
        <v>32</v>
      </c>
      <c r="G298" s="14">
        <v>1131484.76</v>
      </c>
      <c r="H298" s="14"/>
    </row>
    <row r="299" spans="1:8" outlineLevel="7" x14ac:dyDescent="0.25">
      <c r="A299" s="12" t="s">
        <v>159</v>
      </c>
      <c r="B299" s="13" t="s">
        <v>67</v>
      </c>
      <c r="C299" s="13" t="s">
        <v>80</v>
      </c>
      <c r="D299" s="13" t="s">
        <v>272</v>
      </c>
      <c r="E299" s="13" t="s">
        <v>292</v>
      </c>
      <c r="F299" s="13" t="s">
        <v>160</v>
      </c>
      <c r="G299" s="14">
        <v>101332</v>
      </c>
      <c r="H299" s="14"/>
    </row>
    <row r="300" spans="1:8" ht="78.75" outlineLevel="7" x14ac:dyDescent="0.25">
      <c r="A300" s="12" t="s">
        <v>46</v>
      </c>
      <c r="B300" s="13" t="s">
        <v>67</v>
      </c>
      <c r="C300" s="13" t="s">
        <v>80</v>
      </c>
      <c r="D300" s="13" t="s">
        <v>272</v>
      </c>
      <c r="E300" s="13" t="s">
        <v>293</v>
      </c>
      <c r="F300" s="13" t="s">
        <v>16</v>
      </c>
      <c r="G300" s="14">
        <f>G301</f>
        <v>285000</v>
      </c>
      <c r="H300" s="14"/>
    </row>
    <row r="301" spans="1:8" ht="94.5" outlineLevel="7" x14ac:dyDescent="0.25">
      <c r="A301" s="12" t="s">
        <v>29</v>
      </c>
      <c r="B301" s="13" t="s">
        <v>67</v>
      </c>
      <c r="C301" s="13" t="s">
        <v>80</v>
      </c>
      <c r="D301" s="13" t="s">
        <v>272</v>
      </c>
      <c r="E301" s="13" t="s">
        <v>293</v>
      </c>
      <c r="F301" s="13" t="s">
        <v>30</v>
      </c>
      <c r="G301" s="14">
        <v>285000</v>
      </c>
      <c r="H301" s="14"/>
    </row>
    <row r="302" spans="1:8" ht="31.5" outlineLevel="7" x14ac:dyDescent="0.25">
      <c r="A302" s="48" t="s">
        <v>294</v>
      </c>
      <c r="B302" s="49" t="s">
        <v>67</v>
      </c>
      <c r="C302" s="49" t="s">
        <v>90</v>
      </c>
      <c r="D302" s="49" t="s">
        <v>14</v>
      </c>
      <c r="E302" s="49" t="s">
        <v>15</v>
      </c>
      <c r="F302" s="49" t="s">
        <v>16</v>
      </c>
      <c r="G302" s="50">
        <f>G303+G318+G327+G359</f>
        <v>175939167.63999999</v>
      </c>
      <c r="H302" s="50">
        <f>H303+H318+H327</f>
        <v>34151414.939999998</v>
      </c>
    </row>
    <row r="303" spans="1:8" outlineLevel="7" x14ac:dyDescent="0.25">
      <c r="A303" s="16" t="s">
        <v>295</v>
      </c>
      <c r="B303" s="9" t="s">
        <v>67</v>
      </c>
      <c r="C303" s="9" t="s">
        <v>90</v>
      </c>
      <c r="D303" s="9" t="s">
        <v>18</v>
      </c>
      <c r="E303" s="9" t="s">
        <v>15</v>
      </c>
      <c r="F303" s="9" t="s">
        <v>16</v>
      </c>
      <c r="G303" s="10">
        <f>G304</f>
        <v>47123341.689999998</v>
      </c>
      <c r="H303" s="10">
        <f>H304</f>
        <v>16222714.939999999</v>
      </c>
    </row>
    <row r="304" spans="1:8" ht="63" outlineLevel="7" x14ac:dyDescent="0.25">
      <c r="A304" s="8" t="s">
        <v>296</v>
      </c>
      <c r="B304" s="9" t="s">
        <v>67</v>
      </c>
      <c r="C304" s="9" t="s">
        <v>90</v>
      </c>
      <c r="D304" s="9" t="s">
        <v>18</v>
      </c>
      <c r="E304" s="9" t="s">
        <v>297</v>
      </c>
      <c r="F304" s="9" t="s">
        <v>16</v>
      </c>
      <c r="G304" s="10">
        <f>G305+G314</f>
        <v>47123341.689999998</v>
      </c>
      <c r="H304" s="10">
        <f>H305+H314</f>
        <v>16222714.939999999</v>
      </c>
    </row>
    <row r="305" spans="1:8" ht="47.25" outlineLevel="7" x14ac:dyDescent="0.25">
      <c r="A305" s="8" t="s">
        <v>298</v>
      </c>
      <c r="B305" s="9" t="s">
        <v>67</v>
      </c>
      <c r="C305" s="9" t="s">
        <v>90</v>
      </c>
      <c r="D305" s="9" t="s">
        <v>18</v>
      </c>
      <c r="E305" s="9" t="s">
        <v>299</v>
      </c>
      <c r="F305" s="9" t="s">
        <v>16</v>
      </c>
      <c r="G305" s="10">
        <f>G306+G311</f>
        <v>41863572</v>
      </c>
      <c r="H305" s="10">
        <f>H306+H311</f>
        <v>16222714.939999999</v>
      </c>
    </row>
    <row r="306" spans="1:8" ht="63" outlineLevel="7" x14ac:dyDescent="0.25">
      <c r="A306" s="12" t="s">
        <v>300</v>
      </c>
      <c r="B306" s="13" t="s">
        <v>67</v>
      </c>
      <c r="C306" s="13" t="s">
        <v>90</v>
      </c>
      <c r="D306" s="13" t="s">
        <v>18</v>
      </c>
      <c r="E306" s="13" t="s">
        <v>301</v>
      </c>
      <c r="F306" s="13" t="s">
        <v>16</v>
      </c>
      <c r="G306" s="14">
        <f>G307+G309</f>
        <v>39465367.200000003</v>
      </c>
      <c r="H306" s="14">
        <f>H307</f>
        <v>16222714.939999999</v>
      </c>
    </row>
    <row r="307" spans="1:8" ht="63" outlineLevel="7" x14ac:dyDescent="0.25">
      <c r="A307" s="12" t="s">
        <v>302</v>
      </c>
      <c r="B307" s="13" t="s">
        <v>67</v>
      </c>
      <c r="C307" s="13" t="s">
        <v>90</v>
      </c>
      <c r="D307" s="13" t="s">
        <v>18</v>
      </c>
      <c r="E307" s="13" t="s">
        <v>303</v>
      </c>
      <c r="F307" s="13" t="s">
        <v>16</v>
      </c>
      <c r="G307" s="14">
        <f>G308</f>
        <v>16222714.939999999</v>
      </c>
      <c r="H307" s="14">
        <f>H308</f>
        <v>16222714.939999999</v>
      </c>
    </row>
    <row r="308" spans="1:8" ht="31.5" outlineLevel="7" x14ac:dyDescent="0.25">
      <c r="A308" s="12" t="s">
        <v>31</v>
      </c>
      <c r="B308" s="13" t="s">
        <v>67</v>
      </c>
      <c r="C308" s="13" t="s">
        <v>90</v>
      </c>
      <c r="D308" s="13" t="s">
        <v>18</v>
      </c>
      <c r="E308" s="13" t="s">
        <v>303</v>
      </c>
      <c r="F308" s="13" t="s">
        <v>32</v>
      </c>
      <c r="G308" s="14">
        <v>16222714.939999999</v>
      </c>
      <c r="H308" s="14">
        <f>G308</f>
        <v>16222714.939999999</v>
      </c>
    </row>
    <row r="309" spans="1:8" ht="78.75" outlineLevel="7" x14ac:dyDescent="0.25">
      <c r="A309" s="12" t="s">
        <v>304</v>
      </c>
      <c r="B309" s="13" t="s">
        <v>67</v>
      </c>
      <c r="C309" s="13" t="s">
        <v>90</v>
      </c>
      <c r="D309" s="13" t="s">
        <v>18</v>
      </c>
      <c r="E309" s="13" t="s">
        <v>305</v>
      </c>
      <c r="F309" s="13" t="s">
        <v>16</v>
      </c>
      <c r="G309" s="14">
        <f>G310</f>
        <v>23242652.260000002</v>
      </c>
      <c r="H309" s="14"/>
    </row>
    <row r="310" spans="1:8" ht="31.5" outlineLevel="7" x14ac:dyDescent="0.25">
      <c r="A310" s="12" t="s">
        <v>31</v>
      </c>
      <c r="B310" s="13" t="s">
        <v>67</v>
      </c>
      <c r="C310" s="13" t="s">
        <v>90</v>
      </c>
      <c r="D310" s="13" t="s">
        <v>18</v>
      </c>
      <c r="E310" s="13" t="s">
        <v>305</v>
      </c>
      <c r="F310" s="13" t="s">
        <v>32</v>
      </c>
      <c r="G310" s="14">
        <v>23242652.260000002</v>
      </c>
      <c r="H310" s="14"/>
    </row>
    <row r="311" spans="1:8" ht="63" outlineLevel="7" x14ac:dyDescent="0.25">
      <c r="A311" s="12" t="s">
        <v>306</v>
      </c>
      <c r="B311" s="13" t="s">
        <v>67</v>
      </c>
      <c r="C311" s="13" t="s">
        <v>90</v>
      </c>
      <c r="D311" s="13" t="s">
        <v>18</v>
      </c>
      <c r="E311" s="13" t="s">
        <v>307</v>
      </c>
      <c r="F311" s="13" t="s">
        <v>16</v>
      </c>
      <c r="G311" s="14">
        <f>G312</f>
        <v>2398204.7999999998</v>
      </c>
      <c r="H311" s="14"/>
    </row>
    <row r="312" spans="1:8" ht="31.5" outlineLevel="7" x14ac:dyDescent="0.25">
      <c r="A312" s="12" t="s">
        <v>308</v>
      </c>
      <c r="B312" s="13" t="s">
        <v>67</v>
      </c>
      <c r="C312" s="13" t="s">
        <v>90</v>
      </c>
      <c r="D312" s="13" t="s">
        <v>18</v>
      </c>
      <c r="E312" s="13" t="s">
        <v>309</v>
      </c>
      <c r="F312" s="13" t="s">
        <v>16</v>
      </c>
      <c r="G312" s="14">
        <f>G313</f>
        <v>2398204.7999999998</v>
      </c>
      <c r="H312" s="14"/>
    </row>
    <row r="313" spans="1:8" ht="31.5" outlineLevel="7" x14ac:dyDescent="0.25">
      <c r="A313" s="12" t="s">
        <v>31</v>
      </c>
      <c r="B313" s="13" t="s">
        <v>67</v>
      </c>
      <c r="C313" s="13" t="s">
        <v>90</v>
      </c>
      <c r="D313" s="13" t="s">
        <v>18</v>
      </c>
      <c r="E313" s="13" t="s">
        <v>309</v>
      </c>
      <c r="F313" s="13" t="s">
        <v>32</v>
      </c>
      <c r="G313" s="14">
        <v>2398204.7999999998</v>
      </c>
      <c r="H313" s="14"/>
    </row>
    <row r="314" spans="1:8" ht="51.75" customHeight="1" outlineLevel="7" x14ac:dyDescent="0.25">
      <c r="A314" s="51" t="s">
        <v>310</v>
      </c>
      <c r="B314" s="49" t="s">
        <v>67</v>
      </c>
      <c r="C314" s="49" t="s">
        <v>90</v>
      </c>
      <c r="D314" s="49" t="s">
        <v>18</v>
      </c>
      <c r="E314" s="49" t="s">
        <v>311</v>
      </c>
      <c r="F314" s="49" t="s">
        <v>16</v>
      </c>
      <c r="G314" s="50">
        <f>G315</f>
        <v>5259769.6900000004</v>
      </c>
      <c r="H314" s="50"/>
    </row>
    <row r="315" spans="1:8" outlineLevel="7" x14ac:dyDescent="0.25">
      <c r="A315" s="12" t="s">
        <v>312</v>
      </c>
      <c r="B315" s="13" t="s">
        <v>67</v>
      </c>
      <c r="C315" s="13" t="s">
        <v>90</v>
      </c>
      <c r="D315" s="13" t="s">
        <v>18</v>
      </c>
      <c r="E315" s="13" t="s">
        <v>313</v>
      </c>
      <c r="F315" s="13" t="s">
        <v>16</v>
      </c>
      <c r="G315" s="14">
        <f>G316</f>
        <v>5259769.6900000004</v>
      </c>
      <c r="H315" s="14"/>
    </row>
    <row r="316" spans="1:8" ht="31.5" outlineLevel="7" x14ac:dyDescent="0.25">
      <c r="A316" s="12" t="s">
        <v>181</v>
      </c>
      <c r="B316" s="13" t="s">
        <v>67</v>
      </c>
      <c r="C316" s="13" t="s">
        <v>90</v>
      </c>
      <c r="D316" s="13" t="s">
        <v>18</v>
      </c>
      <c r="E316" s="13" t="s">
        <v>314</v>
      </c>
      <c r="F316" s="13" t="s">
        <v>16</v>
      </c>
      <c r="G316" s="14">
        <f>G317</f>
        <v>5259769.6900000004</v>
      </c>
      <c r="H316" s="14"/>
    </row>
    <row r="317" spans="1:8" ht="30.75" customHeight="1" outlineLevel="7" x14ac:dyDescent="0.25">
      <c r="A317" s="12" t="s">
        <v>31</v>
      </c>
      <c r="B317" s="13" t="s">
        <v>67</v>
      </c>
      <c r="C317" s="13" t="s">
        <v>90</v>
      </c>
      <c r="D317" s="13" t="s">
        <v>18</v>
      </c>
      <c r="E317" s="13" t="s">
        <v>314</v>
      </c>
      <c r="F317" s="13" t="s">
        <v>32</v>
      </c>
      <c r="G317" s="14">
        <v>5259769.6900000004</v>
      </c>
      <c r="H317" s="14"/>
    </row>
    <row r="318" spans="1:8" outlineLevel="7" x14ac:dyDescent="0.25">
      <c r="A318" s="52" t="s">
        <v>315</v>
      </c>
      <c r="B318" s="53" t="s">
        <v>67</v>
      </c>
      <c r="C318" s="53" t="s">
        <v>90</v>
      </c>
      <c r="D318" s="53" t="s">
        <v>69</v>
      </c>
      <c r="E318" s="53" t="s">
        <v>15</v>
      </c>
      <c r="F318" s="53" t="s">
        <v>16</v>
      </c>
      <c r="G318" s="10">
        <f>G319</f>
        <v>72025674.920000002</v>
      </c>
      <c r="H318" s="10"/>
    </row>
    <row r="319" spans="1:8" ht="63" outlineLevel="7" x14ac:dyDescent="0.25">
      <c r="A319" s="8" t="s">
        <v>296</v>
      </c>
      <c r="B319" s="9" t="s">
        <v>67</v>
      </c>
      <c r="C319" s="9" t="s">
        <v>90</v>
      </c>
      <c r="D319" s="9" t="s">
        <v>69</v>
      </c>
      <c r="E319" s="9" t="s">
        <v>297</v>
      </c>
      <c r="F319" s="9" t="s">
        <v>16</v>
      </c>
      <c r="G319" s="10">
        <f>G320</f>
        <v>72025674.920000002</v>
      </c>
      <c r="H319" s="14"/>
    </row>
    <row r="320" spans="1:8" ht="51" customHeight="1" outlineLevel="7" x14ac:dyDescent="0.25">
      <c r="A320" s="8" t="s">
        <v>310</v>
      </c>
      <c r="B320" s="9" t="s">
        <v>67</v>
      </c>
      <c r="C320" s="9" t="s">
        <v>90</v>
      </c>
      <c r="D320" s="9" t="s">
        <v>69</v>
      </c>
      <c r="E320" s="9" t="s">
        <v>311</v>
      </c>
      <c r="F320" s="9" t="s">
        <v>16</v>
      </c>
      <c r="G320" s="10">
        <f>G321+G324</f>
        <v>72025674.920000002</v>
      </c>
      <c r="H320" s="14"/>
    </row>
    <row r="321" spans="1:8" ht="31.5" outlineLevel="7" x14ac:dyDescent="0.25">
      <c r="A321" s="12" t="s">
        <v>316</v>
      </c>
      <c r="B321" s="13" t="s">
        <v>67</v>
      </c>
      <c r="C321" s="13" t="s">
        <v>90</v>
      </c>
      <c r="D321" s="13" t="s">
        <v>69</v>
      </c>
      <c r="E321" s="13" t="s">
        <v>317</v>
      </c>
      <c r="F321" s="13" t="s">
        <v>16</v>
      </c>
      <c r="G321" s="14">
        <f>G322</f>
        <v>69982102.900000006</v>
      </c>
      <c r="H321" s="14"/>
    </row>
    <row r="322" spans="1:8" ht="31.5" outlineLevel="7" x14ac:dyDescent="0.25">
      <c r="A322" s="12" t="s">
        <v>56</v>
      </c>
      <c r="B322" s="13" t="s">
        <v>67</v>
      </c>
      <c r="C322" s="13" t="s">
        <v>90</v>
      </c>
      <c r="D322" s="13" t="s">
        <v>69</v>
      </c>
      <c r="E322" s="13" t="s">
        <v>318</v>
      </c>
      <c r="F322" s="13" t="s">
        <v>16</v>
      </c>
      <c r="G322" s="14">
        <f>G323</f>
        <v>69982102.900000006</v>
      </c>
      <c r="H322" s="14"/>
    </row>
    <row r="323" spans="1:8" ht="31.5" outlineLevel="7" x14ac:dyDescent="0.25">
      <c r="A323" s="12" t="s">
        <v>31</v>
      </c>
      <c r="B323" s="13" t="s">
        <v>67</v>
      </c>
      <c r="C323" s="13" t="s">
        <v>90</v>
      </c>
      <c r="D323" s="13" t="s">
        <v>69</v>
      </c>
      <c r="E323" s="13" t="s">
        <v>318</v>
      </c>
      <c r="F323" s="13" t="s">
        <v>32</v>
      </c>
      <c r="G323" s="14">
        <v>69982102.900000006</v>
      </c>
      <c r="H323" s="14"/>
    </row>
    <row r="324" spans="1:8" ht="31.5" outlineLevel="7" x14ac:dyDescent="0.25">
      <c r="A324" s="54" t="s">
        <v>319</v>
      </c>
      <c r="B324" s="13" t="s">
        <v>67</v>
      </c>
      <c r="C324" s="13" t="s">
        <v>90</v>
      </c>
      <c r="D324" s="13" t="s">
        <v>69</v>
      </c>
      <c r="E324" s="13" t="s">
        <v>320</v>
      </c>
      <c r="F324" s="13" t="s">
        <v>16</v>
      </c>
      <c r="G324" s="14">
        <f>G325</f>
        <v>2043572.02</v>
      </c>
      <c r="H324" s="14"/>
    </row>
    <row r="325" spans="1:8" ht="31.5" outlineLevel="7" x14ac:dyDescent="0.25">
      <c r="A325" s="55" t="s">
        <v>56</v>
      </c>
      <c r="B325" s="13" t="s">
        <v>67</v>
      </c>
      <c r="C325" s="13" t="s">
        <v>90</v>
      </c>
      <c r="D325" s="13" t="s">
        <v>69</v>
      </c>
      <c r="E325" s="13" t="s">
        <v>321</v>
      </c>
      <c r="F325" s="13" t="s">
        <v>16</v>
      </c>
      <c r="G325" s="14">
        <f>G326</f>
        <v>2043572.02</v>
      </c>
      <c r="H325" s="14"/>
    </row>
    <row r="326" spans="1:8" ht="31.5" outlineLevel="7" x14ac:dyDescent="0.25">
      <c r="A326" s="12" t="s">
        <v>31</v>
      </c>
      <c r="B326" s="13" t="s">
        <v>67</v>
      </c>
      <c r="C326" s="13" t="s">
        <v>90</v>
      </c>
      <c r="D326" s="13" t="s">
        <v>69</v>
      </c>
      <c r="E326" s="13" t="s">
        <v>321</v>
      </c>
      <c r="F326" s="13" t="s">
        <v>32</v>
      </c>
      <c r="G326" s="14">
        <v>2043572.02</v>
      </c>
      <c r="H326" s="14"/>
    </row>
    <row r="327" spans="1:8" s="11" customFormat="1" outlineLevel="7" x14ac:dyDescent="0.25">
      <c r="A327" s="8" t="s">
        <v>322</v>
      </c>
      <c r="B327" s="9" t="s">
        <v>67</v>
      </c>
      <c r="C327" s="9" t="s">
        <v>90</v>
      </c>
      <c r="D327" s="9" t="s">
        <v>20</v>
      </c>
      <c r="E327" s="9" t="s">
        <v>15</v>
      </c>
      <c r="F327" s="9" t="s">
        <v>16</v>
      </c>
      <c r="G327" s="10">
        <f>G328+G352</f>
        <v>56528896.749999993</v>
      </c>
      <c r="H327" s="10">
        <f>H328+H352</f>
        <v>17928700</v>
      </c>
    </row>
    <row r="328" spans="1:8" ht="65.25" customHeight="1" outlineLevel="7" x14ac:dyDescent="0.25">
      <c r="A328" s="8" t="s">
        <v>323</v>
      </c>
      <c r="B328" s="9" t="s">
        <v>67</v>
      </c>
      <c r="C328" s="9" t="s">
        <v>90</v>
      </c>
      <c r="D328" s="9" t="s">
        <v>20</v>
      </c>
      <c r="E328" s="9" t="s">
        <v>324</v>
      </c>
      <c r="F328" s="9" t="s">
        <v>16</v>
      </c>
      <c r="G328" s="10">
        <f>G329+G333+G336+G341+G344+G350</f>
        <v>55997135.669999994</v>
      </c>
      <c r="H328" s="10">
        <f>H329+H333+H336+H341+H344+H350</f>
        <v>17855300</v>
      </c>
    </row>
    <row r="329" spans="1:8" ht="78.75" outlineLevel="7" x14ac:dyDescent="0.25">
      <c r="A329" s="12" t="s">
        <v>325</v>
      </c>
      <c r="B329" s="13" t="s">
        <v>67</v>
      </c>
      <c r="C329" s="13" t="s">
        <v>90</v>
      </c>
      <c r="D329" s="13" t="s">
        <v>20</v>
      </c>
      <c r="E329" s="13" t="s">
        <v>326</v>
      </c>
      <c r="F329" s="13" t="s">
        <v>16</v>
      </c>
      <c r="G329" s="14">
        <f>G330</f>
        <v>9409967.6500000004</v>
      </c>
      <c r="H329" s="14"/>
    </row>
    <row r="330" spans="1:8" ht="47.25" outlineLevel="7" x14ac:dyDescent="0.25">
      <c r="A330" s="12" t="s">
        <v>327</v>
      </c>
      <c r="B330" s="13" t="s">
        <v>67</v>
      </c>
      <c r="C330" s="13" t="s">
        <v>90</v>
      </c>
      <c r="D330" s="13" t="s">
        <v>20</v>
      </c>
      <c r="E330" s="13" t="s">
        <v>328</v>
      </c>
      <c r="F330" s="13" t="s">
        <v>16</v>
      </c>
      <c r="G330" s="14">
        <f>G331+G332</f>
        <v>9409967.6500000004</v>
      </c>
      <c r="H330" s="14"/>
    </row>
    <row r="331" spans="1:8" ht="31.5" outlineLevel="7" x14ac:dyDescent="0.25">
      <c r="A331" s="12" t="s">
        <v>31</v>
      </c>
      <c r="B331" s="13" t="s">
        <v>67</v>
      </c>
      <c r="C331" s="13" t="s">
        <v>90</v>
      </c>
      <c r="D331" s="13" t="s">
        <v>20</v>
      </c>
      <c r="E331" s="13" t="s">
        <v>328</v>
      </c>
      <c r="F331" s="13" t="s">
        <v>32</v>
      </c>
      <c r="G331" s="14">
        <v>814968.17</v>
      </c>
      <c r="H331" s="14"/>
    </row>
    <row r="332" spans="1:8" ht="47.25" outlineLevel="7" x14ac:dyDescent="0.25">
      <c r="A332" s="12" t="s">
        <v>101</v>
      </c>
      <c r="B332" s="13" t="s">
        <v>67</v>
      </c>
      <c r="C332" s="13" t="s">
        <v>90</v>
      </c>
      <c r="D332" s="13" t="s">
        <v>20</v>
      </c>
      <c r="E332" s="13" t="s">
        <v>328</v>
      </c>
      <c r="F332" s="13" t="s">
        <v>102</v>
      </c>
      <c r="G332" s="14">
        <f>8594999.48</f>
        <v>8594999.4800000004</v>
      </c>
      <c r="H332" s="14"/>
    </row>
    <row r="333" spans="1:8" ht="47.25" outlineLevel="7" x14ac:dyDescent="0.25">
      <c r="A333" s="12" t="s">
        <v>329</v>
      </c>
      <c r="B333" s="13" t="s">
        <v>67</v>
      </c>
      <c r="C333" s="13" t="s">
        <v>90</v>
      </c>
      <c r="D333" s="13" t="s">
        <v>20</v>
      </c>
      <c r="E333" s="13" t="s">
        <v>330</v>
      </c>
      <c r="F333" s="13" t="s">
        <v>16</v>
      </c>
      <c r="G333" s="14">
        <f>G334</f>
        <v>13491955</v>
      </c>
      <c r="H333" s="14"/>
    </row>
    <row r="334" spans="1:8" ht="47.25" outlineLevel="7" x14ac:dyDescent="0.25">
      <c r="A334" s="12" t="s">
        <v>331</v>
      </c>
      <c r="B334" s="13" t="s">
        <v>67</v>
      </c>
      <c r="C334" s="13" t="s">
        <v>90</v>
      </c>
      <c r="D334" s="13" t="s">
        <v>20</v>
      </c>
      <c r="E334" s="13" t="s">
        <v>332</v>
      </c>
      <c r="F334" s="13" t="s">
        <v>16</v>
      </c>
      <c r="G334" s="14">
        <f>G335</f>
        <v>13491955</v>
      </c>
      <c r="H334" s="14"/>
    </row>
    <row r="335" spans="1:8" ht="31.5" outlineLevel="7" x14ac:dyDescent="0.25">
      <c r="A335" s="12" t="s">
        <v>31</v>
      </c>
      <c r="B335" s="13" t="s">
        <v>67</v>
      </c>
      <c r="C335" s="13" t="s">
        <v>90</v>
      </c>
      <c r="D335" s="13" t="s">
        <v>20</v>
      </c>
      <c r="E335" s="13" t="s">
        <v>332</v>
      </c>
      <c r="F335" s="13" t="s">
        <v>32</v>
      </c>
      <c r="G335" s="14">
        <v>13491955</v>
      </c>
      <c r="H335" s="14"/>
    </row>
    <row r="336" spans="1:8" ht="63" outlineLevel="7" x14ac:dyDescent="0.25">
      <c r="A336" s="12" t="s">
        <v>333</v>
      </c>
      <c r="B336" s="13" t="s">
        <v>67</v>
      </c>
      <c r="C336" s="13" t="s">
        <v>90</v>
      </c>
      <c r="D336" s="13" t="s">
        <v>20</v>
      </c>
      <c r="E336" s="13" t="s">
        <v>334</v>
      </c>
      <c r="F336" s="13" t="s">
        <v>16</v>
      </c>
      <c r="G336" s="14">
        <f>G337+G339</f>
        <v>2980754.62</v>
      </c>
      <c r="H336" s="14"/>
    </row>
    <row r="337" spans="1:8" ht="31.5" outlineLevel="7" x14ac:dyDescent="0.25">
      <c r="A337" s="12" t="s">
        <v>181</v>
      </c>
      <c r="B337" s="13" t="s">
        <v>67</v>
      </c>
      <c r="C337" s="13" t="s">
        <v>90</v>
      </c>
      <c r="D337" s="13" t="s">
        <v>20</v>
      </c>
      <c r="E337" s="13" t="s">
        <v>335</v>
      </c>
      <c r="F337" s="13" t="s">
        <v>16</v>
      </c>
      <c r="G337" s="14">
        <f>G338</f>
        <v>2133007.52</v>
      </c>
      <c r="H337" s="14"/>
    </row>
    <row r="338" spans="1:8" ht="31.5" outlineLevel="7" x14ac:dyDescent="0.25">
      <c r="A338" s="12" t="s">
        <v>31</v>
      </c>
      <c r="B338" s="13" t="s">
        <v>67</v>
      </c>
      <c r="C338" s="13" t="s">
        <v>90</v>
      </c>
      <c r="D338" s="13" t="s">
        <v>20</v>
      </c>
      <c r="E338" s="13" t="s">
        <v>335</v>
      </c>
      <c r="F338" s="13" t="s">
        <v>32</v>
      </c>
      <c r="G338" s="14">
        <v>2133007.52</v>
      </c>
      <c r="H338" s="14"/>
    </row>
    <row r="339" spans="1:8" ht="36.75" customHeight="1" outlineLevel="7" x14ac:dyDescent="0.25">
      <c r="A339" s="12" t="s">
        <v>56</v>
      </c>
      <c r="B339" s="13" t="s">
        <v>67</v>
      </c>
      <c r="C339" s="13" t="s">
        <v>90</v>
      </c>
      <c r="D339" s="13" t="s">
        <v>20</v>
      </c>
      <c r="E339" s="13" t="s">
        <v>336</v>
      </c>
      <c r="F339" s="13" t="s">
        <v>16</v>
      </c>
      <c r="G339" s="14">
        <f>G340</f>
        <v>847747.1</v>
      </c>
      <c r="H339" s="14"/>
    </row>
    <row r="340" spans="1:8" ht="36.75" customHeight="1" outlineLevel="7" x14ac:dyDescent="0.25">
      <c r="A340" s="12" t="s">
        <v>31</v>
      </c>
      <c r="B340" s="13" t="s">
        <v>67</v>
      </c>
      <c r="C340" s="13" t="s">
        <v>90</v>
      </c>
      <c r="D340" s="13" t="s">
        <v>20</v>
      </c>
      <c r="E340" s="13" t="s">
        <v>336</v>
      </c>
      <c r="F340" s="13" t="s">
        <v>32</v>
      </c>
      <c r="G340" s="14">
        <v>847747.1</v>
      </c>
      <c r="H340" s="14"/>
    </row>
    <row r="341" spans="1:8" ht="31.5" outlineLevel="7" x14ac:dyDescent="0.25">
      <c r="A341" s="12" t="s">
        <v>337</v>
      </c>
      <c r="B341" s="13" t="s">
        <v>67</v>
      </c>
      <c r="C341" s="13" t="s">
        <v>90</v>
      </c>
      <c r="D341" s="13" t="s">
        <v>20</v>
      </c>
      <c r="E341" s="13" t="s">
        <v>338</v>
      </c>
      <c r="F341" s="13" t="s">
        <v>16</v>
      </c>
      <c r="G341" s="14">
        <f>G342</f>
        <v>3264084.5</v>
      </c>
      <c r="H341" s="14"/>
    </row>
    <row r="342" spans="1:8" ht="31.5" outlineLevel="7" x14ac:dyDescent="0.25">
      <c r="A342" s="12" t="s">
        <v>56</v>
      </c>
      <c r="B342" s="13" t="s">
        <v>67</v>
      </c>
      <c r="C342" s="13" t="s">
        <v>90</v>
      </c>
      <c r="D342" s="13" t="s">
        <v>20</v>
      </c>
      <c r="E342" s="13" t="s">
        <v>339</v>
      </c>
      <c r="F342" s="13" t="s">
        <v>16</v>
      </c>
      <c r="G342" s="14">
        <f>G343</f>
        <v>3264084.5</v>
      </c>
      <c r="H342" s="14"/>
    </row>
    <row r="343" spans="1:8" ht="31.5" outlineLevel="7" x14ac:dyDescent="0.25">
      <c r="A343" s="12" t="s">
        <v>31</v>
      </c>
      <c r="B343" s="13" t="s">
        <v>67</v>
      </c>
      <c r="C343" s="13" t="s">
        <v>90</v>
      </c>
      <c r="D343" s="13" t="s">
        <v>20</v>
      </c>
      <c r="E343" s="13" t="s">
        <v>339</v>
      </c>
      <c r="F343" s="13" t="s">
        <v>32</v>
      </c>
      <c r="G343" s="14">
        <v>3264084.5</v>
      </c>
      <c r="H343" s="14"/>
    </row>
    <row r="344" spans="1:8" ht="31.5" outlineLevel="7" x14ac:dyDescent="0.25">
      <c r="A344" s="12" t="s">
        <v>340</v>
      </c>
      <c r="B344" s="13" t="s">
        <v>67</v>
      </c>
      <c r="C344" s="13" t="s">
        <v>90</v>
      </c>
      <c r="D344" s="13" t="s">
        <v>20</v>
      </c>
      <c r="E344" s="13" t="s">
        <v>341</v>
      </c>
      <c r="F344" s="13" t="s">
        <v>16</v>
      </c>
      <c r="G344" s="14">
        <f>G347+G345</f>
        <v>25617500</v>
      </c>
      <c r="H344" s="14">
        <f>H347+H345</f>
        <v>17855300</v>
      </c>
    </row>
    <row r="345" spans="1:8" ht="47.25" outlineLevel="7" x14ac:dyDescent="0.25">
      <c r="A345" s="12" t="s">
        <v>342</v>
      </c>
      <c r="B345" s="13" t="s">
        <v>67</v>
      </c>
      <c r="C345" s="13" t="s">
        <v>90</v>
      </c>
      <c r="D345" s="13" t="s">
        <v>20</v>
      </c>
      <c r="E345" s="13" t="s">
        <v>343</v>
      </c>
      <c r="F345" s="13" t="s">
        <v>16</v>
      </c>
      <c r="G345" s="14">
        <f>G346</f>
        <v>17855300</v>
      </c>
      <c r="H345" s="14">
        <f>H346</f>
        <v>17855300</v>
      </c>
    </row>
    <row r="346" spans="1:8" ht="47.25" outlineLevel="7" x14ac:dyDescent="0.25">
      <c r="A346" s="12" t="s">
        <v>344</v>
      </c>
      <c r="B346" s="13" t="s">
        <v>67</v>
      </c>
      <c r="C346" s="13" t="s">
        <v>90</v>
      </c>
      <c r="D346" s="13" t="s">
        <v>20</v>
      </c>
      <c r="E346" s="13" t="s">
        <v>343</v>
      </c>
      <c r="F346" s="13" t="s">
        <v>345</v>
      </c>
      <c r="G346" s="14">
        <f>17855300</f>
        <v>17855300</v>
      </c>
      <c r="H346" s="14">
        <f>G346</f>
        <v>17855300</v>
      </c>
    </row>
    <row r="347" spans="1:8" ht="63" outlineLevel="7" x14ac:dyDescent="0.25">
      <c r="A347" s="12" t="s">
        <v>346</v>
      </c>
      <c r="B347" s="13" t="s">
        <v>67</v>
      </c>
      <c r="C347" s="13" t="s">
        <v>90</v>
      </c>
      <c r="D347" s="13" t="s">
        <v>20</v>
      </c>
      <c r="E347" s="13" t="s">
        <v>347</v>
      </c>
      <c r="F347" s="13" t="s">
        <v>16</v>
      </c>
      <c r="G347" s="14">
        <f>G348</f>
        <v>7762200</v>
      </c>
      <c r="H347" s="14"/>
    </row>
    <row r="348" spans="1:8" ht="47.25" outlineLevel="7" x14ac:dyDescent="0.25">
      <c r="A348" s="12" t="s">
        <v>344</v>
      </c>
      <c r="B348" s="13" t="s">
        <v>67</v>
      </c>
      <c r="C348" s="13" t="s">
        <v>90</v>
      </c>
      <c r="D348" s="13" t="s">
        <v>20</v>
      </c>
      <c r="E348" s="13" t="s">
        <v>347</v>
      </c>
      <c r="F348" s="13" t="s">
        <v>345</v>
      </c>
      <c r="G348" s="14">
        <v>7762200</v>
      </c>
      <c r="H348" s="14"/>
    </row>
    <row r="349" spans="1:8" ht="38.25" customHeight="1" outlineLevel="7" x14ac:dyDescent="0.25">
      <c r="A349" s="12" t="s">
        <v>348</v>
      </c>
      <c r="B349" s="13" t="s">
        <v>67</v>
      </c>
      <c r="C349" s="13" t="s">
        <v>90</v>
      </c>
      <c r="D349" s="13" t="s">
        <v>20</v>
      </c>
      <c r="E349" s="13" t="s">
        <v>349</v>
      </c>
      <c r="F349" s="13" t="s">
        <v>16</v>
      </c>
      <c r="G349" s="14">
        <f>G350</f>
        <v>1232873.8999999999</v>
      </c>
      <c r="H349" s="14"/>
    </row>
    <row r="350" spans="1:8" ht="63" outlineLevel="7" x14ac:dyDescent="0.25">
      <c r="A350" s="12" t="s">
        <v>350</v>
      </c>
      <c r="B350" s="13" t="s">
        <v>67</v>
      </c>
      <c r="C350" s="13" t="s">
        <v>90</v>
      </c>
      <c r="D350" s="13" t="s">
        <v>20</v>
      </c>
      <c r="E350" s="13" t="s">
        <v>351</v>
      </c>
      <c r="F350" s="13" t="s">
        <v>16</v>
      </c>
      <c r="G350" s="14">
        <f>G351</f>
        <v>1232873.8999999999</v>
      </c>
      <c r="H350" s="14"/>
    </row>
    <row r="351" spans="1:8" ht="31.5" outlineLevel="7" x14ac:dyDescent="0.25">
      <c r="A351" s="12" t="s">
        <v>31</v>
      </c>
      <c r="B351" s="13" t="s">
        <v>67</v>
      </c>
      <c r="C351" s="13" t="s">
        <v>90</v>
      </c>
      <c r="D351" s="13" t="s">
        <v>20</v>
      </c>
      <c r="E351" s="13" t="s">
        <v>351</v>
      </c>
      <c r="F351" s="13" t="s">
        <v>32</v>
      </c>
      <c r="G351" s="14">
        <v>1232873.8999999999</v>
      </c>
      <c r="H351" s="14"/>
    </row>
    <row r="352" spans="1:8" ht="63" outlineLevel="7" x14ac:dyDescent="0.25">
      <c r="A352" s="8" t="s">
        <v>296</v>
      </c>
      <c r="B352" s="9" t="s">
        <v>67</v>
      </c>
      <c r="C352" s="9" t="s">
        <v>90</v>
      </c>
      <c r="D352" s="9" t="s">
        <v>20</v>
      </c>
      <c r="E352" s="9" t="s">
        <v>297</v>
      </c>
      <c r="F352" s="9" t="s">
        <v>16</v>
      </c>
      <c r="G352" s="10">
        <f>G353</f>
        <v>531761.08000000007</v>
      </c>
      <c r="H352" s="10">
        <f>H353</f>
        <v>73400</v>
      </c>
    </row>
    <row r="353" spans="1:8" s="11" customFormat="1" ht="31.5" outlineLevel="7" x14ac:dyDescent="0.25">
      <c r="A353" s="8" t="s">
        <v>352</v>
      </c>
      <c r="B353" s="9" t="s">
        <v>67</v>
      </c>
      <c r="C353" s="9" t="s">
        <v>90</v>
      </c>
      <c r="D353" s="9" t="s">
        <v>20</v>
      </c>
      <c r="E353" s="9" t="s">
        <v>353</v>
      </c>
      <c r="F353" s="9" t="s">
        <v>16</v>
      </c>
      <c r="G353" s="10">
        <f>G354</f>
        <v>531761.08000000007</v>
      </c>
      <c r="H353" s="10">
        <f>H354</f>
        <v>73400</v>
      </c>
    </row>
    <row r="354" spans="1:8" ht="31.5" outlineLevel="7" x14ac:dyDescent="0.25">
      <c r="A354" s="12" t="s">
        <v>354</v>
      </c>
      <c r="B354" s="13" t="s">
        <v>67</v>
      </c>
      <c r="C354" s="13" t="s">
        <v>90</v>
      </c>
      <c r="D354" s="13" t="s">
        <v>20</v>
      </c>
      <c r="E354" s="13" t="s">
        <v>355</v>
      </c>
      <c r="F354" s="13" t="s">
        <v>16</v>
      </c>
      <c r="G354" s="14">
        <f>G355+G357</f>
        <v>531761.08000000007</v>
      </c>
      <c r="H354" s="14">
        <f>H355+H357</f>
        <v>73400</v>
      </c>
    </row>
    <row r="355" spans="1:8" ht="31.5" outlineLevel="7" x14ac:dyDescent="0.25">
      <c r="A355" s="12" t="s">
        <v>56</v>
      </c>
      <c r="B355" s="13" t="s">
        <v>67</v>
      </c>
      <c r="C355" s="13" t="s">
        <v>90</v>
      </c>
      <c r="D355" s="13" t="s">
        <v>20</v>
      </c>
      <c r="E355" s="13" t="s">
        <v>356</v>
      </c>
      <c r="F355" s="13" t="s">
        <v>16</v>
      </c>
      <c r="G355" s="14">
        <f>G356</f>
        <v>458361.08</v>
      </c>
      <c r="H355" s="14"/>
    </row>
    <row r="356" spans="1:8" ht="31.5" outlineLevel="7" x14ac:dyDescent="0.25">
      <c r="A356" s="12" t="s">
        <v>31</v>
      </c>
      <c r="B356" s="13" t="s">
        <v>67</v>
      </c>
      <c r="C356" s="13" t="s">
        <v>90</v>
      </c>
      <c r="D356" s="13" t="s">
        <v>20</v>
      </c>
      <c r="E356" s="13" t="s">
        <v>356</v>
      </c>
      <c r="F356" s="13" t="s">
        <v>32</v>
      </c>
      <c r="G356" s="14">
        <v>458361.08</v>
      </c>
      <c r="H356" s="14"/>
    </row>
    <row r="357" spans="1:8" ht="47.25" outlineLevel="7" x14ac:dyDescent="0.25">
      <c r="A357" s="12" t="s">
        <v>357</v>
      </c>
      <c r="B357" s="13" t="s">
        <v>67</v>
      </c>
      <c r="C357" s="13" t="s">
        <v>90</v>
      </c>
      <c r="D357" s="13" t="s">
        <v>20</v>
      </c>
      <c r="E357" s="13" t="s">
        <v>358</v>
      </c>
      <c r="F357" s="13" t="s">
        <v>16</v>
      </c>
      <c r="G357" s="14">
        <f>G358</f>
        <v>73400</v>
      </c>
      <c r="H357" s="14">
        <f>H358</f>
        <v>73400</v>
      </c>
    </row>
    <row r="358" spans="1:8" ht="30.75" customHeight="1" outlineLevel="7" x14ac:dyDescent="0.25">
      <c r="A358" s="12" t="s">
        <v>31</v>
      </c>
      <c r="B358" s="13" t="s">
        <v>67</v>
      </c>
      <c r="C358" s="13" t="s">
        <v>90</v>
      </c>
      <c r="D358" s="13" t="s">
        <v>20</v>
      </c>
      <c r="E358" s="13" t="s">
        <v>358</v>
      </c>
      <c r="F358" s="13" t="s">
        <v>32</v>
      </c>
      <c r="G358" s="14">
        <v>73400</v>
      </c>
      <c r="H358" s="14">
        <f>G358</f>
        <v>73400</v>
      </c>
    </row>
    <row r="359" spans="1:8" ht="31.5" outlineLevel="7" x14ac:dyDescent="0.25">
      <c r="A359" s="8" t="s">
        <v>359</v>
      </c>
      <c r="B359" s="9" t="s">
        <v>67</v>
      </c>
      <c r="C359" s="9" t="s">
        <v>90</v>
      </c>
      <c r="D359" s="9" t="s">
        <v>90</v>
      </c>
      <c r="E359" s="9" t="s">
        <v>15</v>
      </c>
      <c r="F359" s="9" t="s">
        <v>16</v>
      </c>
      <c r="G359" s="10">
        <f>G360</f>
        <v>261254.28</v>
      </c>
      <c r="H359" s="14"/>
    </row>
    <row r="360" spans="1:8" outlineLevel="7" x14ac:dyDescent="0.25">
      <c r="A360" s="8" t="s">
        <v>36</v>
      </c>
      <c r="B360" s="9" t="s">
        <v>67</v>
      </c>
      <c r="C360" s="9" t="s">
        <v>90</v>
      </c>
      <c r="D360" s="9" t="s">
        <v>90</v>
      </c>
      <c r="E360" s="9" t="s">
        <v>37</v>
      </c>
      <c r="F360" s="9" t="s">
        <v>16</v>
      </c>
      <c r="G360" s="10">
        <f>G361</f>
        <v>261254.28</v>
      </c>
      <c r="H360" s="14"/>
    </row>
    <row r="361" spans="1:8" ht="47.25" outlineLevel="7" x14ac:dyDescent="0.25">
      <c r="A361" s="12" t="s">
        <v>144</v>
      </c>
      <c r="B361" s="13" t="s">
        <v>67</v>
      </c>
      <c r="C361" s="13" t="s">
        <v>90</v>
      </c>
      <c r="D361" s="13" t="s">
        <v>90</v>
      </c>
      <c r="E361" s="13" t="s">
        <v>360</v>
      </c>
      <c r="F361" s="13" t="s">
        <v>16</v>
      </c>
      <c r="G361" s="14">
        <f>G362</f>
        <v>261254.28</v>
      </c>
      <c r="H361" s="14"/>
    </row>
    <row r="362" spans="1:8" ht="47.25" outlineLevel="7" x14ac:dyDescent="0.25">
      <c r="A362" s="12" t="s">
        <v>101</v>
      </c>
      <c r="B362" s="13" t="s">
        <v>67</v>
      </c>
      <c r="C362" s="13" t="s">
        <v>90</v>
      </c>
      <c r="D362" s="13" t="s">
        <v>90</v>
      </c>
      <c r="E362" s="13" t="s">
        <v>360</v>
      </c>
      <c r="F362" s="13" t="s">
        <v>102</v>
      </c>
      <c r="G362" s="14">
        <f>246254.28+15000</f>
        <v>261254.28</v>
      </c>
      <c r="H362" s="14"/>
    </row>
    <row r="363" spans="1:8" outlineLevel="7" x14ac:dyDescent="0.25">
      <c r="A363" s="56" t="s">
        <v>361</v>
      </c>
      <c r="B363" s="47" t="s">
        <v>67</v>
      </c>
      <c r="C363" s="47" t="s">
        <v>362</v>
      </c>
      <c r="D363" s="47" t="s">
        <v>14</v>
      </c>
      <c r="E363" s="47" t="s">
        <v>15</v>
      </c>
      <c r="F363" s="47" t="s">
        <v>16</v>
      </c>
      <c r="G363" s="10">
        <f>G364</f>
        <v>3869696.4</v>
      </c>
      <c r="H363" s="10"/>
    </row>
    <row r="364" spans="1:8" ht="31.5" outlineLevel="7" x14ac:dyDescent="0.25">
      <c r="A364" s="46" t="s">
        <v>363</v>
      </c>
      <c r="B364" s="47" t="s">
        <v>67</v>
      </c>
      <c r="C364" s="47" t="s">
        <v>362</v>
      </c>
      <c r="D364" s="47" t="s">
        <v>20</v>
      </c>
      <c r="E364" s="47" t="s">
        <v>15</v>
      </c>
      <c r="F364" s="47" t="s">
        <v>16</v>
      </c>
      <c r="G364" s="14">
        <f>G365</f>
        <v>3869696.4</v>
      </c>
      <c r="H364" s="14"/>
    </row>
    <row r="365" spans="1:8" ht="47.25" outlineLevel="7" x14ac:dyDescent="0.25">
      <c r="A365" s="46" t="s">
        <v>215</v>
      </c>
      <c r="B365" s="47" t="s">
        <v>67</v>
      </c>
      <c r="C365" s="47" t="s">
        <v>362</v>
      </c>
      <c r="D365" s="47" t="s">
        <v>20</v>
      </c>
      <c r="E365" s="47" t="s">
        <v>216</v>
      </c>
      <c r="F365" s="47" t="s">
        <v>16</v>
      </c>
      <c r="G365" s="14">
        <f>G366</f>
        <v>3869696.4</v>
      </c>
      <c r="H365" s="14"/>
    </row>
    <row r="366" spans="1:8" ht="47.25" outlineLevel="7" x14ac:dyDescent="0.25">
      <c r="A366" s="33" t="s">
        <v>364</v>
      </c>
      <c r="B366" s="34" t="s">
        <v>67</v>
      </c>
      <c r="C366" s="34" t="s">
        <v>362</v>
      </c>
      <c r="D366" s="34" t="s">
        <v>20</v>
      </c>
      <c r="E366" s="34" t="s">
        <v>365</v>
      </c>
      <c r="F366" s="34" t="s">
        <v>16</v>
      </c>
      <c r="G366" s="14">
        <f>G367</f>
        <v>3869696.4</v>
      </c>
      <c r="H366" s="14"/>
    </row>
    <row r="367" spans="1:8" ht="31.5" outlineLevel="7" x14ac:dyDescent="0.25">
      <c r="A367" s="33" t="s">
        <v>56</v>
      </c>
      <c r="B367" s="34" t="s">
        <v>67</v>
      </c>
      <c r="C367" s="34" t="s">
        <v>362</v>
      </c>
      <c r="D367" s="34" t="s">
        <v>20</v>
      </c>
      <c r="E367" s="34" t="s">
        <v>366</v>
      </c>
      <c r="F367" s="34" t="s">
        <v>16</v>
      </c>
      <c r="G367" s="14">
        <f>G368</f>
        <v>3869696.4</v>
      </c>
      <c r="H367" s="14"/>
    </row>
    <row r="368" spans="1:8" ht="31.5" outlineLevel="7" x14ac:dyDescent="0.25">
      <c r="A368" s="33" t="s">
        <v>31</v>
      </c>
      <c r="B368" s="34" t="s">
        <v>67</v>
      </c>
      <c r="C368" s="34" t="s">
        <v>362</v>
      </c>
      <c r="D368" s="34" t="s">
        <v>20</v>
      </c>
      <c r="E368" s="34" t="s">
        <v>366</v>
      </c>
      <c r="F368" s="34" t="s">
        <v>32</v>
      </c>
      <c r="G368" s="14">
        <v>3869696.4</v>
      </c>
      <c r="H368" s="14"/>
    </row>
    <row r="369" spans="1:8" s="11" customFormat="1" outlineLevel="7" x14ac:dyDescent="0.25">
      <c r="A369" s="8" t="s">
        <v>367</v>
      </c>
      <c r="B369" s="9" t="s">
        <v>67</v>
      </c>
      <c r="C369" s="9" t="s">
        <v>368</v>
      </c>
      <c r="D369" s="9" t="s">
        <v>14</v>
      </c>
      <c r="E369" s="9" t="s">
        <v>15</v>
      </c>
      <c r="F369" s="9" t="s">
        <v>16</v>
      </c>
      <c r="G369" s="10">
        <f>G370</f>
        <v>45839349.530000001</v>
      </c>
      <c r="H369" s="10"/>
    </row>
    <row r="370" spans="1:8" s="57" customFormat="1" outlineLevel="7" x14ac:dyDescent="0.25">
      <c r="A370" s="8" t="s">
        <v>369</v>
      </c>
      <c r="B370" s="17" t="s">
        <v>67</v>
      </c>
      <c r="C370" s="17" t="s">
        <v>368</v>
      </c>
      <c r="D370" s="17" t="s">
        <v>195</v>
      </c>
      <c r="E370" s="9" t="s">
        <v>15</v>
      </c>
      <c r="F370" s="9" t="s">
        <v>16</v>
      </c>
      <c r="G370" s="18">
        <f>G371+G379</f>
        <v>45839349.530000001</v>
      </c>
      <c r="H370" s="18"/>
    </row>
    <row r="371" spans="1:8" s="57" customFormat="1" ht="47.25" outlineLevel="7" x14ac:dyDescent="0.25">
      <c r="A371" s="8" t="s">
        <v>370</v>
      </c>
      <c r="B371" s="17" t="s">
        <v>67</v>
      </c>
      <c r="C371" s="17" t="s">
        <v>368</v>
      </c>
      <c r="D371" s="17" t="s">
        <v>195</v>
      </c>
      <c r="E371" s="9" t="s">
        <v>371</v>
      </c>
      <c r="F371" s="17" t="s">
        <v>16</v>
      </c>
      <c r="G371" s="18">
        <f>G372</f>
        <v>45696849.530000001</v>
      </c>
      <c r="H371" s="18"/>
    </row>
    <row r="372" spans="1:8" s="58" customFormat="1" ht="63" outlineLevel="7" x14ac:dyDescent="0.25">
      <c r="A372" s="8" t="s">
        <v>372</v>
      </c>
      <c r="B372" s="17" t="s">
        <v>67</v>
      </c>
      <c r="C372" s="17" t="s">
        <v>368</v>
      </c>
      <c r="D372" s="17" t="s">
        <v>195</v>
      </c>
      <c r="E372" s="9" t="s">
        <v>373</v>
      </c>
      <c r="F372" s="17" t="s">
        <v>16</v>
      </c>
      <c r="G372" s="18">
        <f>G373+G376</f>
        <v>45696849.530000001</v>
      </c>
      <c r="H372" s="18"/>
    </row>
    <row r="373" spans="1:8" s="58" customFormat="1" ht="47.25" outlineLevel="7" x14ac:dyDescent="0.25">
      <c r="A373" s="12" t="s">
        <v>374</v>
      </c>
      <c r="B373" s="13" t="s">
        <v>67</v>
      </c>
      <c r="C373" s="13" t="s">
        <v>368</v>
      </c>
      <c r="D373" s="13" t="s">
        <v>195</v>
      </c>
      <c r="E373" s="13" t="s">
        <v>375</v>
      </c>
      <c r="F373" s="13" t="s">
        <v>16</v>
      </c>
      <c r="G373" s="14">
        <f>G374</f>
        <v>45183804.68</v>
      </c>
      <c r="H373" s="15"/>
    </row>
    <row r="374" spans="1:8" s="58" customFormat="1" ht="47.25" outlineLevel="7" x14ac:dyDescent="0.25">
      <c r="A374" s="12" t="s">
        <v>144</v>
      </c>
      <c r="B374" s="59" t="s">
        <v>67</v>
      </c>
      <c r="C374" s="59" t="s">
        <v>368</v>
      </c>
      <c r="D374" s="59" t="s">
        <v>195</v>
      </c>
      <c r="E374" s="59" t="s">
        <v>376</v>
      </c>
      <c r="F374" s="59" t="s">
        <v>16</v>
      </c>
      <c r="G374" s="60">
        <f>G375</f>
        <v>45183804.68</v>
      </c>
      <c r="H374" s="60"/>
    </row>
    <row r="375" spans="1:8" s="58" customFormat="1" ht="47.25" outlineLevel="7" x14ac:dyDescent="0.25">
      <c r="A375" s="12" t="s">
        <v>101</v>
      </c>
      <c r="B375" s="59" t="s">
        <v>67</v>
      </c>
      <c r="C375" s="59" t="s">
        <v>368</v>
      </c>
      <c r="D375" s="59" t="s">
        <v>195</v>
      </c>
      <c r="E375" s="59" t="s">
        <v>376</v>
      </c>
      <c r="F375" s="59" t="s">
        <v>102</v>
      </c>
      <c r="G375" s="60">
        <v>45183804.68</v>
      </c>
      <c r="H375" s="60"/>
    </row>
    <row r="376" spans="1:8" s="58" customFormat="1" ht="31.5" outlineLevel="7" x14ac:dyDescent="0.25">
      <c r="A376" s="12" t="s">
        <v>377</v>
      </c>
      <c r="B376" s="59" t="s">
        <v>67</v>
      </c>
      <c r="C376" s="59" t="s">
        <v>368</v>
      </c>
      <c r="D376" s="59" t="s">
        <v>195</v>
      </c>
      <c r="E376" s="59" t="s">
        <v>378</v>
      </c>
      <c r="F376" s="59" t="s">
        <v>16</v>
      </c>
      <c r="G376" s="60">
        <f>G377</f>
        <v>513044.85</v>
      </c>
      <c r="H376" s="60"/>
    </row>
    <row r="377" spans="1:8" s="58" customFormat="1" ht="78.75" outlineLevel="7" x14ac:dyDescent="0.25">
      <c r="A377" s="12" t="s">
        <v>46</v>
      </c>
      <c r="B377" s="59" t="s">
        <v>67</v>
      </c>
      <c r="C377" s="59" t="s">
        <v>368</v>
      </c>
      <c r="D377" s="59" t="s">
        <v>195</v>
      </c>
      <c r="E377" s="59" t="s">
        <v>379</v>
      </c>
      <c r="F377" s="59" t="s">
        <v>16</v>
      </c>
      <c r="G377" s="60">
        <f>G378</f>
        <v>513044.85</v>
      </c>
      <c r="H377" s="60"/>
    </row>
    <row r="378" spans="1:8" s="58" customFormat="1" ht="47.25" outlineLevel="7" x14ac:dyDescent="0.25">
      <c r="A378" s="12" t="s">
        <v>101</v>
      </c>
      <c r="B378" s="59" t="s">
        <v>67</v>
      </c>
      <c r="C378" s="59" t="s">
        <v>368</v>
      </c>
      <c r="D378" s="59" t="s">
        <v>195</v>
      </c>
      <c r="E378" s="59" t="s">
        <v>379</v>
      </c>
      <c r="F378" s="59" t="s">
        <v>102</v>
      </c>
      <c r="G378" s="60">
        <f>513044.85</f>
        <v>513044.85</v>
      </c>
      <c r="H378" s="60"/>
    </row>
    <row r="379" spans="1:8" s="58" customFormat="1" ht="47.25" outlineLevel="7" x14ac:dyDescent="0.25">
      <c r="A379" s="8" t="s">
        <v>50</v>
      </c>
      <c r="B379" s="17" t="s">
        <v>67</v>
      </c>
      <c r="C379" s="17" t="s">
        <v>368</v>
      </c>
      <c r="D379" s="17" t="s">
        <v>195</v>
      </c>
      <c r="E379" s="9" t="s">
        <v>51</v>
      </c>
      <c r="F379" s="17" t="s">
        <v>16</v>
      </c>
      <c r="G379" s="18">
        <f>G380</f>
        <v>142500</v>
      </c>
      <c r="H379" s="18"/>
    </row>
    <row r="380" spans="1:8" s="58" customFormat="1" ht="47.25" outlineLevel="7" x14ac:dyDescent="0.25">
      <c r="A380" s="8" t="s">
        <v>52</v>
      </c>
      <c r="B380" s="17" t="s">
        <v>67</v>
      </c>
      <c r="C380" s="17" t="s">
        <v>368</v>
      </c>
      <c r="D380" s="17" t="s">
        <v>195</v>
      </c>
      <c r="E380" s="9" t="s">
        <v>53</v>
      </c>
      <c r="F380" s="17" t="s">
        <v>16</v>
      </c>
      <c r="G380" s="18">
        <f>G381</f>
        <v>142500</v>
      </c>
      <c r="H380" s="18"/>
    </row>
    <row r="381" spans="1:8" s="58" customFormat="1" ht="31.5" outlineLevel="7" x14ac:dyDescent="0.25">
      <c r="A381" s="12" t="s">
        <v>380</v>
      </c>
      <c r="B381" s="59" t="s">
        <v>67</v>
      </c>
      <c r="C381" s="59" t="s">
        <v>368</v>
      </c>
      <c r="D381" s="59" t="s">
        <v>195</v>
      </c>
      <c r="E381" s="59" t="s">
        <v>135</v>
      </c>
      <c r="F381" s="59" t="s">
        <v>16</v>
      </c>
      <c r="G381" s="60">
        <f>G382</f>
        <v>142500</v>
      </c>
      <c r="H381" s="60"/>
    </row>
    <row r="382" spans="1:8" s="58" customFormat="1" ht="31.5" outlineLevel="7" x14ac:dyDescent="0.25">
      <c r="A382" s="12" t="s">
        <v>56</v>
      </c>
      <c r="B382" s="59" t="s">
        <v>67</v>
      </c>
      <c r="C382" s="59" t="s">
        <v>368</v>
      </c>
      <c r="D382" s="59" t="s">
        <v>195</v>
      </c>
      <c r="E382" s="59" t="s">
        <v>136</v>
      </c>
      <c r="F382" s="59" t="s">
        <v>16</v>
      </c>
      <c r="G382" s="60">
        <f>G383</f>
        <v>142500</v>
      </c>
      <c r="H382" s="60"/>
    </row>
    <row r="383" spans="1:8" s="58" customFormat="1" ht="47.25" outlineLevel="7" x14ac:dyDescent="0.25">
      <c r="A383" s="12" t="s">
        <v>101</v>
      </c>
      <c r="B383" s="59" t="s">
        <v>67</v>
      </c>
      <c r="C383" s="59" t="s">
        <v>368</v>
      </c>
      <c r="D383" s="59" t="s">
        <v>195</v>
      </c>
      <c r="E383" s="59" t="s">
        <v>136</v>
      </c>
      <c r="F383" s="59" t="s">
        <v>102</v>
      </c>
      <c r="G383" s="60">
        <v>142500</v>
      </c>
      <c r="H383" s="60"/>
    </row>
    <row r="384" spans="1:8" s="11" customFormat="1" outlineLevel="1" x14ac:dyDescent="0.25">
      <c r="A384" s="8" t="s">
        <v>381</v>
      </c>
      <c r="B384" s="9" t="s">
        <v>67</v>
      </c>
      <c r="C384" s="9" t="s">
        <v>261</v>
      </c>
      <c r="D384" s="9" t="s">
        <v>14</v>
      </c>
      <c r="E384" s="9" t="s">
        <v>15</v>
      </c>
      <c r="F384" s="9" t="s">
        <v>16</v>
      </c>
      <c r="G384" s="10">
        <f>G385+G389</f>
        <v>11764670.949999999</v>
      </c>
      <c r="H384" s="10">
        <f>H389</f>
        <v>2092100</v>
      </c>
    </row>
    <row r="385" spans="1:8" s="11" customFormat="1" outlineLevel="2" x14ac:dyDescent="0.25">
      <c r="A385" s="8" t="s">
        <v>382</v>
      </c>
      <c r="B385" s="9" t="s">
        <v>67</v>
      </c>
      <c r="C385" s="9" t="s">
        <v>261</v>
      </c>
      <c r="D385" s="9" t="s">
        <v>18</v>
      </c>
      <c r="E385" s="9" t="s">
        <v>15</v>
      </c>
      <c r="F385" s="9" t="s">
        <v>16</v>
      </c>
      <c r="G385" s="10">
        <f>G386</f>
        <v>9672570.9499999993</v>
      </c>
      <c r="H385" s="10"/>
    </row>
    <row r="386" spans="1:8" s="11" customFormat="1" outlineLevel="3" x14ac:dyDescent="0.25">
      <c r="A386" s="8" t="s">
        <v>36</v>
      </c>
      <c r="B386" s="9" t="s">
        <v>67</v>
      </c>
      <c r="C386" s="9" t="s">
        <v>261</v>
      </c>
      <c r="D386" s="9" t="s">
        <v>18</v>
      </c>
      <c r="E386" s="9" t="s">
        <v>37</v>
      </c>
      <c r="F386" s="9" t="s">
        <v>16</v>
      </c>
      <c r="G386" s="10">
        <f>G387</f>
        <v>9672570.9499999993</v>
      </c>
      <c r="H386" s="10"/>
    </row>
    <row r="387" spans="1:8" ht="94.5" outlineLevel="6" x14ac:dyDescent="0.25">
      <c r="A387" s="12" t="s">
        <v>383</v>
      </c>
      <c r="B387" s="13" t="s">
        <v>67</v>
      </c>
      <c r="C387" s="13" t="s">
        <v>261</v>
      </c>
      <c r="D387" s="13" t="s">
        <v>18</v>
      </c>
      <c r="E387" s="13" t="s">
        <v>384</v>
      </c>
      <c r="F387" s="13" t="s">
        <v>16</v>
      </c>
      <c r="G387" s="14">
        <f>G388</f>
        <v>9672570.9499999993</v>
      </c>
      <c r="H387" s="14"/>
    </row>
    <row r="388" spans="1:8" ht="31.5" outlineLevel="7" x14ac:dyDescent="0.25">
      <c r="A388" s="12" t="s">
        <v>167</v>
      </c>
      <c r="B388" s="13" t="s">
        <v>67</v>
      </c>
      <c r="C388" s="13" t="s">
        <v>261</v>
      </c>
      <c r="D388" s="13" t="s">
        <v>18</v>
      </c>
      <c r="E388" s="13" t="s">
        <v>384</v>
      </c>
      <c r="F388" s="13" t="s">
        <v>168</v>
      </c>
      <c r="G388" s="14">
        <v>9672570.9499999993</v>
      </c>
      <c r="H388" s="14"/>
    </row>
    <row r="389" spans="1:8" s="11" customFormat="1" ht="31.5" outlineLevel="2" x14ac:dyDescent="0.25">
      <c r="A389" s="8" t="s">
        <v>385</v>
      </c>
      <c r="B389" s="9" t="s">
        <v>67</v>
      </c>
      <c r="C389" s="9" t="s">
        <v>261</v>
      </c>
      <c r="D389" s="9" t="s">
        <v>362</v>
      </c>
      <c r="E389" s="9" t="s">
        <v>15</v>
      </c>
      <c r="F389" s="9" t="s">
        <v>16</v>
      </c>
      <c r="G389" s="10">
        <f>G390</f>
        <v>2092100</v>
      </c>
      <c r="H389" s="10">
        <f>H390</f>
        <v>2092100</v>
      </c>
    </row>
    <row r="390" spans="1:8" s="11" customFormat="1" ht="63" outlineLevel="3" x14ac:dyDescent="0.25">
      <c r="A390" s="8" t="s">
        <v>21</v>
      </c>
      <c r="B390" s="9" t="s">
        <v>67</v>
      </c>
      <c r="C390" s="9" t="s">
        <v>261</v>
      </c>
      <c r="D390" s="9" t="s">
        <v>362</v>
      </c>
      <c r="E390" s="9" t="s">
        <v>22</v>
      </c>
      <c r="F390" s="9" t="s">
        <v>16</v>
      </c>
      <c r="G390" s="10">
        <f>G391</f>
        <v>2092100</v>
      </c>
      <c r="H390" s="10">
        <f>H391</f>
        <v>2092100</v>
      </c>
    </row>
    <row r="391" spans="1:8" s="11" customFormat="1" ht="31.5" outlineLevel="4" x14ac:dyDescent="0.25">
      <c r="A391" s="8" t="s">
        <v>71</v>
      </c>
      <c r="B391" s="9" t="s">
        <v>67</v>
      </c>
      <c r="C391" s="9" t="s">
        <v>261</v>
      </c>
      <c r="D391" s="9" t="s">
        <v>362</v>
      </c>
      <c r="E391" s="9" t="s">
        <v>72</v>
      </c>
      <c r="F391" s="9" t="s">
        <v>16</v>
      </c>
      <c r="G391" s="10">
        <f>G392+G396</f>
        <v>2092100</v>
      </c>
      <c r="H391" s="10">
        <f>H392+H396</f>
        <v>2092100</v>
      </c>
    </row>
    <row r="392" spans="1:8" ht="47.25" outlineLevel="5" x14ac:dyDescent="0.25">
      <c r="A392" s="12" t="s">
        <v>386</v>
      </c>
      <c r="B392" s="13" t="s">
        <v>67</v>
      </c>
      <c r="C392" s="13" t="s">
        <v>261</v>
      </c>
      <c r="D392" s="13" t="s">
        <v>362</v>
      </c>
      <c r="E392" s="13" t="s">
        <v>387</v>
      </c>
      <c r="F392" s="13" t="s">
        <v>16</v>
      </c>
      <c r="G392" s="14">
        <f>G393</f>
        <v>1888000</v>
      </c>
      <c r="H392" s="14">
        <f>H393</f>
        <v>1888000</v>
      </c>
    </row>
    <row r="393" spans="1:8" ht="63" outlineLevel="6" x14ac:dyDescent="0.25">
      <c r="A393" s="12" t="s">
        <v>388</v>
      </c>
      <c r="B393" s="13" t="s">
        <v>67</v>
      </c>
      <c r="C393" s="13" t="s">
        <v>261</v>
      </c>
      <c r="D393" s="13" t="s">
        <v>362</v>
      </c>
      <c r="E393" s="13" t="s">
        <v>389</v>
      </c>
      <c r="F393" s="13" t="s">
        <v>16</v>
      </c>
      <c r="G393" s="14">
        <f>G394+G395</f>
        <v>1888000</v>
      </c>
      <c r="H393" s="14">
        <f>H394+H395</f>
        <v>1888000</v>
      </c>
    </row>
    <row r="394" spans="1:8" ht="94.5" outlineLevel="7" x14ac:dyDescent="0.25">
      <c r="A394" s="12" t="s">
        <v>29</v>
      </c>
      <c r="B394" s="13" t="s">
        <v>67</v>
      </c>
      <c r="C394" s="13" t="s">
        <v>261</v>
      </c>
      <c r="D394" s="13" t="s">
        <v>362</v>
      </c>
      <c r="E394" s="13" t="s">
        <v>389</v>
      </c>
      <c r="F394" s="13" t="s">
        <v>30</v>
      </c>
      <c r="G394" s="14">
        <v>1796540.53</v>
      </c>
      <c r="H394" s="14">
        <f>G394</f>
        <v>1796540.53</v>
      </c>
    </row>
    <row r="395" spans="1:8" ht="31.5" outlineLevel="7" x14ac:dyDescent="0.25">
      <c r="A395" s="12" t="s">
        <v>31</v>
      </c>
      <c r="B395" s="13" t="s">
        <v>67</v>
      </c>
      <c r="C395" s="13" t="s">
        <v>261</v>
      </c>
      <c r="D395" s="13" t="s">
        <v>362</v>
      </c>
      <c r="E395" s="13" t="s">
        <v>389</v>
      </c>
      <c r="F395" s="13" t="s">
        <v>32</v>
      </c>
      <c r="G395" s="14">
        <v>91459.47</v>
      </c>
      <c r="H395" s="14">
        <f>G395</f>
        <v>91459.47</v>
      </c>
    </row>
    <row r="396" spans="1:8" ht="110.25" outlineLevel="5" x14ac:dyDescent="0.25">
      <c r="A396" s="12" t="s">
        <v>390</v>
      </c>
      <c r="B396" s="13" t="s">
        <v>67</v>
      </c>
      <c r="C396" s="13" t="s">
        <v>261</v>
      </c>
      <c r="D396" s="13" t="s">
        <v>362</v>
      </c>
      <c r="E396" s="13" t="s">
        <v>391</v>
      </c>
      <c r="F396" s="13" t="s">
        <v>16</v>
      </c>
      <c r="G396" s="14">
        <f>G397</f>
        <v>204100</v>
      </c>
      <c r="H396" s="14">
        <f>H397</f>
        <v>204100</v>
      </c>
    </row>
    <row r="397" spans="1:8" ht="126" outlineLevel="6" x14ac:dyDescent="0.25">
      <c r="A397" s="12" t="s">
        <v>392</v>
      </c>
      <c r="B397" s="13" t="s">
        <v>67</v>
      </c>
      <c r="C397" s="13" t="s">
        <v>261</v>
      </c>
      <c r="D397" s="13" t="s">
        <v>362</v>
      </c>
      <c r="E397" s="13" t="s">
        <v>393</v>
      </c>
      <c r="F397" s="13" t="s">
        <v>16</v>
      </c>
      <c r="G397" s="14">
        <f>G398+G399</f>
        <v>204100</v>
      </c>
      <c r="H397" s="14">
        <f>H398+H399</f>
        <v>204100</v>
      </c>
    </row>
    <row r="398" spans="1:8" ht="94.5" outlineLevel="7" x14ac:dyDescent="0.25">
      <c r="A398" s="12" t="s">
        <v>29</v>
      </c>
      <c r="B398" s="13" t="s">
        <v>67</v>
      </c>
      <c r="C398" s="13" t="s">
        <v>261</v>
      </c>
      <c r="D398" s="13" t="s">
        <v>362</v>
      </c>
      <c r="E398" s="13" t="s">
        <v>393</v>
      </c>
      <c r="F398" s="13" t="s">
        <v>30</v>
      </c>
      <c r="G398" s="14">
        <v>196292.6</v>
      </c>
      <c r="H398" s="14">
        <f>G398</f>
        <v>196292.6</v>
      </c>
    </row>
    <row r="399" spans="1:8" ht="31.5" outlineLevel="7" x14ac:dyDescent="0.25">
      <c r="A399" s="12" t="s">
        <v>31</v>
      </c>
      <c r="B399" s="13" t="s">
        <v>67</v>
      </c>
      <c r="C399" s="13" t="s">
        <v>261</v>
      </c>
      <c r="D399" s="13" t="s">
        <v>362</v>
      </c>
      <c r="E399" s="13" t="s">
        <v>393</v>
      </c>
      <c r="F399" s="13" t="s">
        <v>32</v>
      </c>
      <c r="G399" s="14">
        <v>7807.4</v>
      </c>
      <c r="H399" s="14">
        <f>G399</f>
        <v>7807.4</v>
      </c>
    </row>
    <row r="400" spans="1:8" s="11" customFormat="1" outlineLevel="1" x14ac:dyDescent="0.25">
      <c r="A400" s="8" t="s">
        <v>394</v>
      </c>
      <c r="B400" s="9" t="s">
        <v>67</v>
      </c>
      <c r="C400" s="9" t="s">
        <v>272</v>
      </c>
      <c r="D400" s="9" t="s">
        <v>14</v>
      </c>
      <c r="E400" s="9" t="s">
        <v>15</v>
      </c>
      <c r="F400" s="9" t="s">
        <v>16</v>
      </c>
      <c r="G400" s="10">
        <f t="shared" ref="G400:G405" si="3">G401</f>
        <v>4694691.74</v>
      </c>
      <c r="H400" s="10"/>
    </row>
    <row r="401" spans="1:8" s="11" customFormat="1" outlineLevel="2" x14ac:dyDescent="0.25">
      <c r="A401" s="8" t="s">
        <v>395</v>
      </c>
      <c r="B401" s="9" t="s">
        <v>67</v>
      </c>
      <c r="C401" s="9" t="s">
        <v>272</v>
      </c>
      <c r="D401" s="9" t="s">
        <v>69</v>
      </c>
      <c r="E401" s="9" t="s">
        <v>15</v>
      </c>
      <c r="F401" s="9" t="s">
        <v>16</v>
      </c>
      <c r="G401" s="10">
        <f t="shared" si="3"/>
        <v>4694691.74</v>
      </c>
      <c r="H401" s="10"/>
    </row>
    <row r="402" spans="1:8" s="11" customFormat="1" ht="47.25" outlineLevel="3" x14ac:dyDescent="0.25">
      <c r="A402" s="8" t="s">
        <v>50</v>
      </c>
      <c r="B402" s="9" t="s">
        <v>67</v>
      </c>
      <c r="C402" s="9" t="s">
        <v>272</v>
      </c>
      <c r="D402" s="9" t="s">
        <v>69</v>
      </c>
      <c r="E402" s="9" t="s">
        <v>51</v>
      </c>
      <c r="F402" s="9" t="s">
        <v>16</v>
      </c>
      <c r="G402" s="10">
        <f t="shared" si="3"/>
        <v>4694691.74</v>
      </c>
      <c r="H402" s="10"/>
    </row>
    <row r="403" spans="1:8" s="11" customFormat="1" ht="78.75" outlineLevel="4" x14ac:dyDescent="0.25">
      <c r="A403" s="8" t="s">
        <v>396</v>
      </c>
      <c r="B403" s="9" t="s">
        <v>67</v>
      </c>
      <c r="C403" s="9" t="s">
        <v>272</v>
      </c>
      <c r="D403" s="9" t="s">
        <v>69</v>
      </c>
      <c r="E403" s="9" t="s">
        <v>397</v>
      </c>
      <c r="F403" s="9" t="s">
        <v>16</v>
      </c>
      <c r="G403" s="10">
        <f t="shared" si="3"/>
        <v>4694691.74</v>
      </c>
      <c r="H403" s="10"/>
    </row>
    <row r="404" spans="1:8" ht="63" outlineLevel="5" x14ac:dyDescent="0.25">
      <c r="A404" s="12" t="s">
        <v>398</v>
      </c>
      <c r="B404" s="13" t="s">
        <v>67</v>
      </c>
      <c r="C404" s="13" t="s">
        <v>272</v>
      </c>
      <c r="D404" s="13" t="s">
        <v>69</v>
      </c>
      <c r="E404" s="13" t="s">
        <v>399</v>
      </c>
      <c r="F404" s="13" t="s">
        <v>16</v>
      </c>
      <c r="G404" s="14">
        <f t="shared" si="3"/>
        <v>4694691.74</v>
      </c>
      <c r="H404" s="14"/>
    </row>
    <row r="405" spans="1:8" ht="47.25" outlineLevel="5" x14ac:dyDescent="0.25">
      <c r="A405" s="12" t="s">
        <v>144</v>
      </c>
      <c r="B405" s="13" t="s">
        <v>67</v>
      </c>
      <c r="C405" s="13" t="s">
        <v>272</v>
      </c>
      <c r="D405" s="13" t="s">
        <v>69</v>
      </c>
      <c r="E405" s="13" t="s">
        <v>400</v>
      </c>
      <c r="F405" s="13" t="s">
        <v>16</v>
      </c>
      <c r="G405" s="14">
        <f t="shared" si="3"/>
        <v>4694691.74</v>
      </c>
      <c r="H405" s="14"/>
    </row>
    <row r="406" spans="1:8" ht="47.25" outlineLevel="5" x14ac:dyDescent="0.25">
      <c r="A406" s="12" t="s">
        <v>101</v>
      </c>
      <c r="B406" s="13" t="s">
        <v>67</v>
      </c>
      <c r="C406" s="13" t="s">
        <v>272</v>
      </c>
      <c r="D406" s="13" t="s">
        <v>69</v>
      </c>
      <c r="E406" s="13" t="s">
        <v>400</v>
      </c>
      <c r="F406" s="13" t="s">
        <v>102</v>
      </c>
      <c r="G406" s="14">
        <v>4694691.74</v>
      </c>
      <c r="H406" s="14"/>
    </row>
    <row r="407" spans="1:8" s="11" customFormat="1" ht="31.5" hidden="1" x14ac:dyDescent="0.25">
      <c r="A407" s="8" t="s">
        <v>775</v>
      </c>
      <c r="B407" s="9" t="s">
        <v>776</v>
      </c>
      <c r="C407" s="9" t="s">
        <v>14</v>
      </c>
      <c r="D407" s="9" t="s">
        <v>14</v>
      </c>
      <c r="E407" s="9" t="s">
        <v>15</v>
      </c>
      <c r="F407" s="9" t="s">
        <v>16</v>
      </c>
      <c r="G407" s="10" t="e">
        <f>#REF!+#REF!+#REF!</f>
        <v>#REF!</v>
      </c>
      <c r="H407" s="10" t="e">
        <f>#REF!+#REF!+#REF!</f>
        <v>#REF!</v>
      </c>
    </row>
    <row r="408" spans="1:8" s="11" customFormat="1" ht="31.5" x14ac:dyDescent="0.25">
      <c r="A408" s="8" t="s">
        <v>401</v>
      </c>
      <c r="B408" s="9" t="s">
        <v>402</v>
      </c>
      <c r="C408" s="9" t="s">
        <v>14</v>
      </c>
      <c r="D408" s="9" t="s">
        <v>14</v>
      </c>
      <c r="E408" s="9" t="s">
        <v>15</v>
      </c>
      <c r="F408" s="9" t="s">
        <v>16</v>
      </c>
      <c r="G408" s="10">
        <f>G409+G457</f>
        <v>73231161.299999997</v>
      </c>
      <c r="H408" s="10"/>
    </row>
    <row r="409" spans="1:8" s="11" customFormat="1" outlineLevel="1" x14ac:dyDescent="0.25">
      <c r="A409" s="8" t="s">
        <v>17</v>
      </c>
      <c r="B409" s="9" t="s">
        <v>402</v>
      </c>
      <c r="C409" s="9" t="s">
        <v>18</v>
      </c>
      <c r="D409" s="9" t="s">
        <v>14</v>
      </c>
      <c r="E409" s="9" t="s">
        <v>15</v>
      </c>
      <c r="F409" s="9" t="s">
        <v>16</v>
      </c>
      <c r="G409" s="10">
        <f>G410+G430+G434</f>
        <v>50123385.939999998</v>
      </c>
      <c r="H409" s="10"/>
    </row>
    <row r="410" spans="1:8" s="11" customFormat="1" ht="78.75" outlineLevel="2" x14ac:dyDescent="0.25">
      <c r="A410" s="8" t="s">
        <v>79</v>
      </c>
      <c r="B410" s="9" t="s">
        <v>402</v>
      </c>
      <c r="C410" s="9" t="s">
        <v>18</v>
      </c>
      <c r="D410" s="9" t="s">
        <v>80</v>
      </c>
      <c r="E410" s="9" t="s">
        <v>15</v>
      </c>
      <c r="F410" s="9" t="s">
        <v>16</v>
      </c>
      <c r="G410" s="10">
        <f>G411+G418</f>
        <v>11012014.09</v>
      </c>
      <c r="H410" s="10"/>
    </row>
    <row r="411" spans="1:8" s="11" customFormat="1" ht="78.75" outlineLevel="3" x14ac:dyDescent="0.25">
      <c r="A411" s="8" t="s">
        <v>403</v>
      </c>
      <c r="B411" s="9" t="s">
        <v>402</v>
      </c>
      <c r="C411" s="9" t="s">
        <v>18</v>
      </c>
      <c r="D411" s="9" t="s">
        <v>80</v>
      </c>
      <c r="E411" s="9" t="s">
        <v>404</v>
      </c>
      <c r="F411" s="9" t="s">
        <v>16</v>
      </c>
      <c r="G411" s="10">
        <f>G412</f>
        <v>10824714.09</v>
      </c>
      <c r="H411" s="10"/>
    </row>
    <row r="412" spans="1:8" s="11" customFormat="1" ht="31.5" outlineLevel="4" x14ac:dyDescent="0.25">
      <c r="A412" s="8" t="s">
        <v>405</v>
      </c>
      <c r="B412" s="9" t="s">
        <v>402</v>
      </c>
      <c r="C412" s="9" t="s">
        <v>18</v>
      </c>
      <c r="D412" s="9" t="s">
        <v>80</v>
      </c>
      <c r="E412" s="9" t="s">
        <v>406</v>
      </c>
      <c r="F412" s="9" t="s">
        <v>16</v>
      </c>
      <c r="G412" s="10">
        <f>G413</f>
        <v>10824714.09</v>
      </c>
      <c r="H412" s="10"/>
    </row>
    <row r="413" spans="1:8" ht="63" outlineLevel="5" x14ac:dyDescent="0.25">
      <c r="A413" s="12" t="s">
        <v>407</v>
      </c>
      <c r="B413" s="13" t="s">
        <v>402</v>
      </c>
      <c r="C413" s="13" t="s">
        <v>18</v>
      </c>
      <c r="D413" s="13" t="s">
        <v>80</v>
      </c>
      <c r="E413" s="13" t="s">
        <v>408</v>
      </c>
      <c r="F413" s="13" t="s">
        <v>16</v>
      </c>
      <c r="G413" s="14">
        <f>G414+G416</f>
        <v>10824714.09</v>
      </c>
      <c r="H413" s="14"/>
    </row>
    <row r="414" spans="1:8" ht="31.5" outlineLevel="6" x14ac:dyDescent="0.25">
      <c r="A414" s="12" t="s">
        <v>44</v>
      </c>
      <c r="B414" s="13" t="s">
        <v>402</v>
      </c>
      <c r="C414" s="13" t="s">
        <v>18</v>
      </c>
      <c r="D414" s="13" t="s">
        <v>80</v>
      </c>
      <c r="E414" s="13" t="s">
        <v>409</v>
      </c>
      <c r="F414" s="13" t="s">
        <v>16</v>
      </c>
      <c r="G414" s="14">
        <f>G415</f>
        <v>10456868.09</v>
      </c>
      <c r="H414" s="14"/>
    </row>
    <row r="415" spans="1:8" ht="94.5" outlineLevel="7" x14ac:dyDescent="0.25">
      <c r="A415" s="12" t="s">
        <v>29</v>
      </c>
      <c r="B415" s="13" t="s">
        <v>402</v>
      </c>
      <c r="C415" s="13" t="s">
        <v>18</v>
      </c>
      <c r="D415" s="13" t="s">
        <v>80</v>
      </c>
      <c r="E415" s="13" t="s">
        <v>409</v>
      </c>
      <c r="F415" s="13" t="s">
        <v>30</v>
      </c>
      <c r="G415" s="14">
        <v>10456868.09</v>
      </c>
      <c r="H415" s="14"/>
    </row>
    <row r="416" spans="1:8" ht="78.75" outlineLevel="6" x14ac:dyDescent="0.25">
      <c r="A416" s="12" t="s">
        <v>46</v>
      </c>
      <c r="B416" s="13" t="s">
        <v>402</v>
      </c>
      <c r="C416" s="13" t="s">
        <v>18</v>
      </c>
      <c r="D416" s="13" t="s">
        <v>80</v>
      </c>
      <c r="E416" s="13" t="s">
        <v>410</v>
      </c>
      <c r="F416" s="13" t="s">
        <v>16</v>
      </c>
      <c r="G416" s="14">
        <f>G417</f>
        <v>367846</v>
      </c>
      <c r="H416" s="14"/>
    </row>
    <row r="417" spans="1:8" ht="94.5" outlineLevel="7" x14ac:dyDescent="0.25">
      <c r="A417" s="12" t="s">
        <v>29</v>
      </c>
      <c r="B417" s="13" t="s">
        <v>402</v>
      </c>
      <c r="C417" s="13" t="s">
        <v>18</v>
      </c>
      <c r="D417" s="13" t="s">
        <v>80</v>
      </c>
      <c r="E417" s="13" t="s">
        <v>410</v>
      </c>
      <c r="F417" s="13" t="s">
        <v>30</v>
      </c>
      <c r="G417" s="14">
        <f>367846</f>
        <v>367846</v>
      </c>
      <c r="H417" s="14"/>
    </row>
    <row r="418" spans="1:8" s="11" customFormat="1" ht="63" outlineLevel="3" x14ac:dyDescent="0.25">
      <c r="A418" s="8" t="s">
        <v>21</v>
      </c>
      <c r="B418" s="9" t="s">
        <v>402</v>
      </c>
      <c r="C418" s="9" t="s">
        <v>18</v>
      </c>
      <c r="D418" s="9" t="s">
        <v>80</v>
      </c>
      <c r="E418" s="9" t="s">
        <v>22</v>
      </c>
      <c r="F418" s="9" t="s">
        <v>16</v>
      </c>
      <c r="G418" s="10">
        <f>G419</f>
        <v>187300</v>
      </c>
      <c r="H418" s="10"/>
    </row>
    <row r="419" spans="1:8" s="11" customFormat="1" ht="31.5" outlineLevel="4" x14ac:dyDescent="0.25">
      <c r="A419" s="8" t="s">
        <v>23</v>
      </c>
      <c r="B419" s="9" t="s">
        <v>402</v>
      </c>
      <c r="C419" s="9" t="s">
        <v>18</v>
      </c>
      <c r="D419" s="9" t="s">
        <v>80</v>
      </c>
      <c r="E419" s="9" t="s">
        <v>24</v>
      </c>
      <c r="F419" s="9" t="s">
        <v>16</v>
      </c>
      <c r="G419" s="10">
        <f>G420+G424+G427</f>
        <v>187300</v>
      </c>
      <c r="H419" s="10"/>
    </row>
    <row r="420" spans="1:8" ht="63" outlineLevel="5" x14ac:dyDescent="0.25">
      <c r="A420" s="12" t="s">
        <v>85</v>
      </c>
      <c r="B420" s="13" t="s">
        <v>402</v>
      </c>
      <c r="C420" s="13" t="s">
        <v>18</v>
      </c>
      <c r="D420" s="13" t="s">
        <v>80</v>
      </c>
      <c r="E420" s="13" t="s">
        <v>26</v>
      </c>
      <c r="F420" s="13" t="s">
        <v>16</v>
      </c>
      <c r="G420" s="14">
        <f>G421</f>
        <v>100600</v>
      </c>
      <c r="H420" s="14"/>
    </row>
    <row r="421" spans="1:8" ht="31.5" outlineLevel="6" x14ac:dyDescent="0.25">
      <c r="A421" s="12" t="s">
        <v>27</v>
      </c>
      <c r="B421" s="13" t="s">
        <v>402</v>
      </c>
      <c r="C421" s="13" t="s">
        <v>18</v>
      </c>
      <c r="D421" s="13" t="s">
        <v>80</v>
      </c>
      <c r="E421" s="13" t="s">
        <v>28</v>
      </c>
      <c r="F421" s="13" t="s">
        <v>16</v>
      </c>
      <c r="G421" s="14">
        <f>G422+G423</f>
        <v>100600</v>
      </c>
      <c r="H421" s="14"/>
    </row>
    <row r="422" spans="1:8" ht="94.5" outlineLevel="7" x14ac:dyDescent="0.25">
      <c r="A422" s="12" t="s">
        <v>29</v>
      </c>
      <c r="B422" s="13" t="s">
        <v>402</v>
      </c>
      <c r="C422" s="13" t="s">
        <v>18</v>
      </c>
      <c r="D422" s="13" t="s">
        <v>80</v>
      </c>
      <c r="E422" s="13" t="s">
        <v>28</v>
      </c>
      <c r="F422" s="13" t="s">
        <v>30</v>
      </c>
      <c r="G422" s="14">
        <v>9600</v>
      </c>
      <c r="H422" s="14"/>
    </row>
    <row r="423" spans="1:8" ht="31.5" outlineLevel="7" x14ac:dyDescent="0.25">
      <c r="A423" s="12" t="s">
        <v>31</v>
      </c>
      <c r="B423" s="13" t="s">
        <v>402</v>
      </c>
      <c r="C423" s="13" t="s">
        <v>18</v>
      </c>
      <c r="D423" s="13" t="s">
        <v>80</v>
      </c>
      <c r="E423" s="13" t="s">
        <v>28</v>
      </c>
      <c r="F423" s="13" t="s">
        <v>32</v>
      </c>
      <c r="G423" s="14">
        <v>91000</v>
      </c>
      <c r="H423" s="14"/>
    </row>
    <row r="424" spans="1:8" outlineLevel="5" x14ac:dyDescent="0.25">
      <c r="A424" s="12" t="s">
        <v>33</v>
      </c>
      <c r="B424" s="13" t="s">
        <v>402</v>
      </c>
      <c r="C424" s="13" t="s">
        <v>18</v>
      </c>
      <c r="D424" s="13" t="s">
        <v>80</v>
      </c>
      <c r="E424" s="13" t="s">
        <v>34</v>
      </c>
      <c r="F424" s="13" t="s">
        <v>16</v>
      </c>
      <c r="G424" s="14">
        <f>G425</f>
        <v>50100</v>
      </c>
      <c r="H424" s="14"/>
    </row>
    <row r="425" spans="1:8" ht="31.5" outlineLevel="6" x14ac:dyDescent="0.25">
      <c r="A425" s="12" t="s">
        <v>27</v>
      </c>
      <c r="B425" s="13" t="s">
        <v>402</v>
      </c>
      <c r="C425" s="13" t="s">
        <v>18</v>
      </c>
      <c r="D425" s="13" t="s">
        <v>80</v>
      </c>
      <c r="E425" s="13" t="s">
        <v>35</v>
      </c>
      <c r="F425" s="13" t="s">
        <v>16</v>
      </c>
      <c r="G425" s="14">
        <f>G426</f>
        <v>50100</v>
      </c>
      <c r="H425" s="14"/>
    </row>
    <row r="426" spans="1:8" ht="31.5" outlineLevel="7" x14ac:dyDescent="0.25">
      <c r="A426" s="12" t="s">
        <v>31</v>
      </c>
      <c r="B426" s="13" t="s">
        <v>402</v>
      </c>
      <c r="C426" s="13" t="s">
        <v>18</v>
      </c>
      <c r="D426" s="13" t="s">
        <v>80</v>
      </c>
      <c r="E426" s="13" t="s">
        <v>35</v>
      </c>
      <c r="F426" s="13" t="s">
        <v>32</v>
      </c>
      <c r="G426" s="14">
        <v>50100</v>
      </c>
      <c r="H426" s="14"/>
    </row>
    <row r="427" spans="1:8" ht="47.25" outlineLevel="5" x14ac:dyDescent="0.25">
      <c r="A427" s="12" t="s">
        <v>86</v>
      </c>
      <c r="B427" s="13" t="s">
        <v>402</v>
      </c>
      <c r="C427" s="13" t="s">
        <v>18</v>
      </c>
      <c r="D427" s="13" t="s">
        <v>80</v>
      </c>
      <c r="E427" s="13" t="s">
        <v>87</v>
      </c>
      <c r="F427" s="13" t="s">
        <v>16</v>
      </c>
      <c r="G427" s="14">
        <f>G428</f>
        <v>36600</v>
      </c>
      <c r="H427" s="14"/>
    </row>
    <row r="428" spans="1:8" ht="31.5" outlineLevel="6" x14ac:dyDescent="0.25">
      <c r="A428" s="12" t="s">
        <v>27</v>
      </c>
      <c r="B428" s="13" t="s">
        <v>402</v>
      </c>
      <c r="C428" s="13" t="s">
        <v>18</v>
      </c>
      <c r="D428" s="13" t="s">
        <v>80</v>
      </c>
      <c r="E428" s="13" t="s">
        <v>88</v>
      </c>
      <c r="F428" s="13" t="s">
        <v>16</v>
      </c>
      <c r="G428" s="14">
        <f>G429</f>
        <v>36600</v>
      </c>
      <c r="H428" s="14"/>
    </row>
    <row r="429" spans="1:8" ht="94.5" outlineLevel="7" x14ac:dyDescent="0.25">
      <c r="A429" s="12" t="s">
        <v>29</v>
      </c>
      <c r="B429" s="13" t="s">
        <v>402</v>
      </c>
      <c r="C429" s="13" t="s">
        <v>18</v>
      </c>
      <c r="D429" s="13" t="s">
        <v>80</v>
      </c>
      <c r="E429" s="13" t="s">
        <v>88</v>
      </c>
      <c r="F429" s="13" t="s">
        <v>30</v>
      </c>
      <c r="G429" s="14">
        <v>36600</v>
      </c>
      <c r="H429" s="14"/>
    </row>
    <row r="430" spans="1:8" s="11" customFormat="1" outlineLevel="2" x14ac:dyDescent="0.25">
      <c r="A430" s="8" t="s">
        <v>411</v>
      </c>
      <c r="B430" s="9" t="s">
        <v>402</v>
      </c>
      <c r="C430" s="9" t="s">
        <v>18</v>
      </c>
      <c r="D430" s="9" t="s">
        <v>412</v>
      </c>
      <c r="E430" s="9" t="s">
        <v>15</v>
      </c>
      <c r="F430" s="9" t="s">
        <v>16</v>
      </c>
      <c r="G430" s="10">
        <f>G432</f>
        <v>1000000</v>
      </c>
      <c r="H430" s="10"/>
    </row>
    <row r="431" spans="1:8" s="11" customFormat="1" outlineLevel="3" x14ac:dyDescent="0.25">
      <c r="A431" s="8" t="s">
        <v>36</v>
      </c>
      <c r="B431" s="9" t="s">
        <v>402</v>
      </c>
      <c r="C431" s="9" t="s">
        <v>18</v>
      </c>
      <c r="D431" s="9" t="s">
        <v>412</v>
      </c>
      <c r="E431" s="9" t="s">
        <v>37</v>
      </c>
      <c r="F431" s="9" t="s">
        <v>16</v>
      </c>
      <c r="G431" s="10">
        <f>G432</f>
        <v>1000000</v>
      </c>
      <c r="H431" s="10"/>
    </row>
    <row r="432" spans="1:8" ht="31.5" outlineLevel="6" x14ac:dyDescent="0.25">
      <c r="A432" s="12" t="s">
        <v>413</v>
      </c>
      <c r="B432" s="13" t="s">
        <v>402</v>
      </c>
      <c r="C432" s="13" t="s">
        <v>18</v>
      </c>
      <c r="D432" s="13" t="s">
        <v>412</v>
      </c>
      <c r="E432" s="13" t="s">
        <v>414</v>
      </c>
      <c r="F432" s="13" t="s">
        <v>16</v>
      </c>
      <c r="G432" s="14">
        <f>G433</f>
        <v>1000000</v>
      </c>
      <c r="H432" s="14"/>
    </row>
    <row r="433" spans="1:8" outlineLevel="7" x14ac:dyDescent="0.25">
      <c r="A433" s="12" t="s">
        <v>159</v>
      </c>
      <c r="B433" s="13" t="s">
        <v>402</v>
      </c>
      <c r="C433" s="13" t="s">
        <v>18</v>
      </c>
      <c r="D433" s="13" t="s">
        <v>412</v>
      </c>
      <c r="E433" s="13" t="s">
        <v>414</v>
      </c>
      <c r="F433" s="13" t="s">
        <v>160</v>
      </c>
      <c r="G433" s="14">
        <v>1000000</v>
      </c>
      <c r="H433" s="14"/>
    </row>
    <row r="434" spans="1:8" s="11" customFormat="1" outlineLevel="2" x14ac:dyDescent="0.25">
      <c r="A434" s="8" t="s">
        <v>48</v>
      </c>
      <c r="B434" s="9" t="s">
        <v>402</v>
      </c>
      <c r="C434" s="9" t="s">
        <v>18</v>
      </c>
      <c r="D434" s="9" t="s">
        <v>49</v>
      </c>
      <c r="E434" s="9" t="s">
        <v>15</v>
      </c>
      <c r="F434" s="9" t="s">
        <v>16</v>
      </c>
      <c r="G434" s="10">
        <f>G435+G452+G443</f>
        <v>38111371.850000001</v>
      </c>
      <c r="H434" s="10"/>
    </row>
    <row r="435" spans="1:8" s="11" customFormat="1" ht="47.25" outlineLevel="3" x14ac:dyDescent="0.25">
      <c r="A435" s="8" t="s">
        <v>50</v>
      </c>
      <c r="B435" s="9" t="s">
        <v>402</v>
      </c>
      <c r="C435" s="9" t="s">
        <v>18</v>
      </c>
      <c r="D435" s="9" t="s">
        <v>49</v>
      </c>
      <c r="E435" s="9" t="s">
        <v>51</v>
      </c>
      <c r="F435" s="9" t="s">
        <v>16</v>
      </c>
      <c r="G435" s="10">
        <f>G436</f>
        <v>1350417.55</v>
      </c>
      <c r="H435" s="10"/>
    </row>
    <row r="436" spans="1:8" s="11" customFormat="1" ht="47.25" outlineLevel="4" x14ac:dyDescent="0.25">
      <c r="A436" s="8" t="s">
        <v>52</v>
      </c>
      <c r="B436" s="9" t="s">
        <v>402</v>
      </c>
      <c r="C436" s="9" t="s">
        <v>18</v>
      </c>
      <c r="D436" s="9" t="s">
        <v>49</v>
      </c>
      <c r="E436" s="9" t="s">
        <v>53</v>
      </c>
      <c r="F436" s="9" t="s">
        <v>16</v>
      </c>
      <c r="G436" s="10">
        <f>G437+G440</f>
        <v>1350417.55</v>
      </c>
      <c r="H436" s="10"/>
    </row>
    <row r="437" spans="1:8" ht="47.25" outlineLevel="5" x14ac:dyDescent="0.25">
      <c r="A437" s="12" t="s">
        <v>58</v>
      </c>
      <c r="B437" s="13" t="s">
        <v>402</v>
      </c>
      <c r="C437" s="13" t="s">
        <v>18</v>
      </c>
      <c r="D437" s="13" t="s">
        <v>49</v>
      </c>
      <c r="E437" s="13" t="s">
        <v>59</v>
      </c>
      <c r="F437" s="13" t="s">
        <v>16</v>
      </c>
      <c r="G437" s="14">
        <f>G438</f>
        <v>434206.55</v>
      </c>
      <c r="H437" s="14"/>
    </row>
    <row r="438" spans="1:8" ht="31.5" outlineLevel="6" x14ac:dyDescent="0.25">
      <c r="A438" s="12" t="s">
        <v>56</v>
      </c>
      <c r="B438" s="13" t="s">
        <v>402</v>
      </c>
      <c r="C438" s="13" t="s">
        <v>18</v>
      </c>
      <c r="D438" s="13" t="s">
        <v>49</v>
      </c>
      <c r="E438" s="13" t="s">
        <v>60</v>
      </c>
      <c r="F438" s="13" t="s">
        <v>16</v>
      </c>
      <c r="G438" s="14">
        <f>G439</f>
        <v>434206.55</v>
      </c>
      <c r="H438" s="14"/>
    </row>
    <row r="439" spans="1:8" ht="31.5" outlineLevel="7" x14ac:dyDescent="0.25">
      <c r="A439" s="12" t="s">
        <v>31</v>
      </c>
      <c r="B439" s="13" t="s">
        <v>402</v>
      </c>
      <c r="C439" s="13" t="s">
        <v>18</v>
      </c>
      <c r="D439" s="13" t="s">
        <v>49</v>
      </c>
      <c r="E439" s="13" t="s">
        <v>60</v>
      </c>
      <c r="F439" s="13" t="s">
        <v>32</v>
      </c>
      <c r="G439" s="14">
        <v>434206.55</v>
      </c>
      <c r="H439" s="14"/>
    </row>
    <row r="440" spans="1:8" ht="31.5" outlineLevel="7" x14ac:dyDescent="0.25">
      <c r="A440" s="12" t="s">
        <v>380</v>
      </c>
      <c r="B440" s="13" t="s">
        <v>402</v>
      </c>
      <c r="C440" s="13" t="s">
        <v>18</v>
      </c>
      <c r="D440" s="13" t="s">
        <v>49</v>
      </c>
      <c r="E440" s="13" t="s">
        <v>135</v>
      </c>
      <c r="F440" s="13" t="s">
        <v>16</v>
      </c>
      <c r="G440" s="14">
        <f>G441</f>
        <v>916211</v>
      </c>
      <c r="H440" s="14"/>
    </row>
    <row r="441" spans="1:8" ht="31.5" outlineLevel="7" x14ac:dyDescent="0.25">
      <c r="A441" s="12" t="s">
        <v>56</v>
      </c>
      <c r="B441" s="13" t="s">
        <v>402</v>
      </c>
      <c r="C441" s="13" t="s">
        <v>18</v>
      </c>
      <c r="D441" s="13" t="s">
        <v>49</v>
      </c>
      <c r="E441" s="13" t="s">
        <v>136</v>
      </c>
      <c r="F441" s="13" t="s">
        <v>16</v>
      </c>
      <c r="G441" s="14">
        <f>G442</f>
        <v>916211</v>
      </c>
      <c r="H441" s="14"/>
    </row>
    <row r="442" spans="1:8" ht="31.5" outlineLevel="7" x14ac:dyDescent="0.25">
      <c r="A442" s="12" t="s">
        <v>31</v>
      </c>
      <c r="B442" s="13" t="s">
        <v>402</v>
      </c>
      <c r="C442" s="13" t="s">
        <v>18</v>
      </c>
      <c r="D442" s="13" t="s">
        <v>49</v>
      </c>
      <c r="E442" s="13" t="s">
        <v>136</v>
      </c>
      <c r="F442" s="13" t="s">
        <v>32</v>
      </c>
      <c r="G442" s="14">
        <v>916211</v>
      </c>
      <c r="H442" s="14"/>
    </row>
    <row r="443" spans="1:8" ht="78.75" outlineLevel="7" x14ac:dyDescent="0.25">
      <c r="A443" s="8" t="s">
        <v>403</v>
      </c>
      <c r="B443" s="9" t="s">
        <v>402</v>
      </c>
      <c r="C443" s="9" t="s">
        <v>18</v>
      </c>
      <c r="D443" s="9" t="s">
        <v>49</v>
      </c>
      <c r="E443" s="9" t="s">
        <v>404</v>
      </c>
      <c r="F443" s="9" t="s">
        <v>16</v>
      </c>
      <c r="G443" s="10">
        <f>G444</f>
        <v>36607032.390000001</v>
      </c>
      <c r="H443" s="10"/>
    </row>
    <row r="444" spans="1:8" ht="78.75" outlineLevel="7" x14ac:dyDescent="0.25">
      <c r="A444" s="8" t="s">
        <v>415</v>
      </c>
      <c r="B444" s="9" t="s">
        <v>402</v>
      </c>
      <c r="C444" s="9" t="s">
        <v>18</v>
      </c>
      <c r="D444" s="9" t="s">
        <v>49</v>
      </c>
      <c r="E444" s="9" t="s">
        <v>416</v>
      </c>
      <c r="F444" s="9" t="s">
        <v>16</v>
      </c>
      <c r="G444" s="10">
        <f>G445</f>
        <v>36607032.390000001</v>
      </c>
      <c r="H444" s="10"/>
    </row>
    <row r="445" spans="1:8" ht="94.5" outlineLevel="7" x14ac:dyDescent="0.25">
      <c r="A445" s="12" t="s">
        <v>417</v>
      </c>
      <c r="B445" s="13" t="s">
        <v>402</v>
      </c>
      <c r="C445" s="13" t="s">
        <v>18</v>
      </c>
      <c r="D445" s="13" t="s">
        <v>49</v>
      </c>
      <c r="E445" s="13" t="s">
        <v>418</v>
      </c>
      <c r="F445" s="13" t="s">
        <v>16</v>
      </c>
      <c r="G445" s="14">
        <f>G446+G450</f>
        <v>36607032.390000001</v>
      </c>
      <c r="H445" s="14"/>
    </row>
    <row r="446" spans="1:8" ht="31.5" outlineLevel="7" x14ac:dyDescent="0.25">
      <c r="A446" s="12" t="s">
        <v>157</v>
      </c>
      <c r="B446" s="13" t="s">
        <v>402</v>
      </c>
      <c r="C446" s="13" t="s">
        <v>18</v>
      </c>
      <c r="D446" s="13" t="s">
        <v>49</v>
      </c>
      <c r="E446" s="13" t="s">
        <v>419</v>
      </c>
      <c r="F446" s="13" t="s">
        <v>16</v>
      </c>
      <c r="G446" s="14">
        <f>G447+G448+G449</f>
        <v>36093214.530000001</v>
      </c>
      <c r="H446" s="14"/>
    </row>
    <row r="447" spans="1:8" ht="94.5" outlineLevel="7" x14ac:dyDescent="0.25">
      <c r="A447" s="12" t="s">
        <v>29</v>
      </c>
      <c r="B447" s="13" t="s">
        <v>402</v>
      </c>
      <c r="C447" s="13" t="s">
        <v>18</v>
      </c>
      <c r="D447" s="13" t="s">
        <v>49</v>
      </c>
      <c r="E447" s="13" t="s">
        <v>419</v>
      </c>
      <c r="F447" s="13" t="s">
        <v>30</v>
      </c>
      <c r="G447" s="14">
        <v>34867225.840000004</v>
      </c>
      <c r="H447" s="14"/>
    </row>
    <row r="448" spans="1:8" ht="31.5" outlineLevel="7" x14ac:dyDescent="0.25">
      <c r="A448" s="12" t="s">
        <v>31</v>
      </c>
      <c r="B448" s="13" t="s">
        <v>402</v>
      </c>
      <c r="C448" s="13" t="s">
        <v>18</v>
      </c>
      <c r="D448" s="13" t="s">
        <v>49</v>
      </c>
      <c r="E448" s="13" t="s">
        <v>419</v>
      </c>
      <c r="F448" s="13" t="s">
        <v>32</v>
      </c>
      <c r="G448" s="14">
        <v>1193890.6200000001</v>
      </c>
      <c r="H448" s="14"/>
    </row>
    <row r="449" spans="1:8" outlineLevel="7" x14ac:dyDescent="0.25">
      <c r="A449" s="12" t="s">
        <v>159</v>
      </c>
      <c r="B449" s="13" t="s">
        <v>402</v>
      </c>
      <c r="C449" s="13" t="s">
        <v>18</v>
      </c>
      <c r="D449" s="13" t="s">
        <v>49</v>
      </c>
      <c r="E449" s="13" t="s">
        <v>419</v>
      </c>
      <c r="F449" s="13" t="s">
        <v>160</v>
      </c>
      <c r="G449" s="14">
        <v>32098.07</v>
      </c>
      <c r="H449" s="14"/>
    </row>
    <row r="450" spans="1:8" ht="78.75" outlineLevel="7" x14ac:dyDescent="0.25">
      <c r="A450" s="12" t="s">
        <v>46</v>
      </c>
      <c r="B450" s="13" t="s">
        <v>402</v>
      </c>
      <c r="C450" s="13" t="s">
        <v>18</v>
      </c>
      <c r="D450" s="13" t="s">
        <v>49</v>
      </c>
      <c r="E450" s="13" t="s">
        <v>420</v>
      </c>
      <c r="F450" s="13" t="s">
        <v>16</v>
      </c>
      <c r="G450" s="14">
        <f>G451</f>
        <v>513817.86</v>
      </c>
      <c r="H450" s="14"/>
    </row>
    <row r="451" spans="1:8" ht="94.5" outlineLevel="7" x14ac:dyDescent="0.25">
      <c r="A451" s="12" t="s">
        <v>29</v>
      </c>
      <c r="B451" s="13" t="s">
        <v>402</v>
      </c>
      <c r="C451" s="13" t="s">
        <v>18</v>
      </c>
      <c r="D451" s="13" t="s">
        <v>49</v>
      </c>
      <c r="E451" s="13" t="s">
        <v>420</v>
      </c>
      <c r="F451" s="13" t="s">
        <v>30</v>
      </c>
      <c r="G451" s="14">
        <v>513817.86</v>
      </c>
      <c r="H451" s="14"/>
    </row>
    <row r="452" spans="1:8" s="11" customFormat="1" ht="63" outlineLevel="3" x14ac:dyDescent="0.25">
      <c r="A452" s="8" t="s">
        <v>21</v>
      </c>
      <c r="B452" s="9" t="s">
        <v>402</v>
      </c>
      <c r="C452" s="9" t="s">
        <v>18</v>
      </c>
      <c r="D452" s="9" t="s">
        <v>49</v>
      </c>
      <c r="E452" s="9" t="s">
        <v>22</v>
      </c>
      <c r="F452" s="9" t="s">
        <v>16</v>
      </c>
      <c r="G452" s="10">
        <f>G453</f>
        <v>153921.91</v>
      </c>
      <c r="H452" s="10"/>
    </row>
    <row r="453" spans="1:8" s="11" customFormat="1" ht="47.25" outlineLevel="4" x14ac:dyDescent="0.25">
      <c r="A453" s="8" t="s">
        <v>61</v>
      </c>
      <c r="B453" s="9" t="s">
        <v>402</v>
      </c>
      <c r="C453" s="9" t="s">
        <v>18</v>
      </c>
      <c r="D453" s="9" t="s">
        <v>49</v>
      </c>
      <c r="E453" s="9" t="s">
        <v>62</v>
      </c>
      <c r="F453" s="9" t="s">
        <v>16</v>
      </c>
      <c r="G453" s="10">
        <f>G454</f>
        <v>153921.91</v>
      </c>
      <c r="H453" s="10"/>
    </row>
    <row r="454" spans="1:8" ht="31.5" outlineLevel="5" x14ac:dyDescent="0.25">
      <c r="A454" s="12" t="s">
        <v>63</v>
      </c>
      <c r="B454" s="13" t="s">
        <v>402</v>
      </c>
      <c r="C454" s="13" t="s">
        <v>18</v>
      </c>
      <c r="D454" s="13" t="s">
        <v>49</v>
      </c>
      <c r="E454" s="13" t="s">
        <v>64</v>
      </c>
      <c r="F454" s="13" t="s">
        <v>16</v>
      </c>
      <c r="G454" s="14">
        <f>G455</f>
        <v>153921.91</v>
      </c>
      <c r="H454" s="14"/>
    </row>
    <row r="455" spans="1:8" ht="31.5" outlineLevel="6" x14ac:dyDescent="0.25">
      <c r="A455" s="12" t="s">
        <v>56</v>
      </c>
      <c r="B455" s="13" t="s">
        <v>402</v>
      </c>
      <c r="C455" s="13" t="s">
        <v>18</v>
      </c>
      <c r="D455" s="13" t="s">
        <v>49</v>
      </c>
      <c r="E455" s="13" t="s">
        <v>65</v>
      </c>
      <c r="F455" s="13" t="s">
        <v>16</v>
      </c>
      <c r="G455" s="14">
        <f>G456</f>
        <v>153921.91</v>
      </c>
      <c r="H455" s="14"/>
    </row>
    <row r="456" spans="1:8" ht="31.5" outlineLevel="7" x14ac:dyDescent="0.25">
      <c r="A456" s="12" t="s">
        <v>31</v>
      </c>
      <c r="B456" s="13" t="s">
        <v>402</v>
      </c>
      <c r="C456" s="13" t="s">
        <v>18</v>
      </c>
      <c r="D456" s="13" t="s">
        <v>49</v>
      </c>
      <c r="E456" s="13" t="s">
        <v>65</v>
      </c>
      <c r="F456" s="13" t="s">
        <v>32</v>
      </c>
      <c r="G456" s="14">
        <v>153921.91</v>
      </c>
      <c r="H456" s="14"/>
    </row>
    <row r="457" spans="1:8" s="11" customFormat="1" ht="31.5" outlineLevel="1" x14ac:dyDescent="0.25">
      <c r="A457" s="8" t="s">
        <v>421</v>
      </c>
      <c r="B457" s="9" t="s">
        <v>402</v>
      </c>
      <c r="C457" s="9" t="s">
        <v>49</v>
      </c>
      <c r="D457" s="9" t="s">
        <v>14</v>
      </c>
      <c r="E457" s="9" t="s">
        <v>15</v>
      </c>
      <c r="F457" s="9" t="s">
        <v>16</v>
      </c>
      <c r="G457" s="10">
        <f t="shared" ref="G457:G462" si="4">G458</f>
        <v>23107775.359999999</v>
      </c>
      <c r="H457" s="10"/>
    </row>
    <row r="458" spans="1:8" s="11" customFormat="1" ht="31.5" outlineLevel="2" x14ac:dyDescent="0.25">
      <c r="A458" s="8" t="s">
        <v>422</v>
      </c>
      <c r="B458" s="9" t="s">
        <v>402</v>
      </c>
      <c r="C458" s="9" t="s">
        <v>49</v>
      </c>
      <c r="D458" s="9" t="s">
        <v>18</v>
      </c>
      <c r="E458" s="9" t="s">
        <v>15</v>
      </c>
      <c r="F458" s="9" t="s">
        <v>16</v>
      </c>
      <c r="G458" s="10">
        <f t="shared" si="4"/>
        <v>23107775.359999999</v>
      </c>
      <c r="H458" s="10"/>
    </row>
    <row r="459" spans="1:8" s="11" customFormat="1" ht="78.75" outlineLevel="3" x14ac:dyDescent="0.25">
      <c r="A459" s="8" t="s">
        <v>403</v>
      </c>
      <c r="B459" s="9" t="s">
        <v>402</v>
      </c>
      <c r="C459" s="9" t="s">
        <v>49</v>
      </c>
      <c r="D459" s="9" t="s">
        <v>18</v>
      </c>
      <c r="E459" s="9" t="s">
        <v>404</v>
      </c>
      <c r="F459" s="9" t="s">
        <v>16</v>
      </c>
      <c r="G459" s="10">
        <f t="shared" si="4"/>
        <v>23107775.359999999</v>
      </c>
      <c r="H459" s="10"/>
    </row>
    <row r="460" spans="1:8" s="11" customFormat="1" ht="31.5" outlineLevel="4" x14ac:dyDescent="0.25">
      <c r="A460" s="8" t="s">
        <v>423</v>
      </c>
      <c r="B460" s="9" t="s">
        <v>402</v>
      </c>
      <c r="C460" s="9" t="s">
        <v>49</v>
      </c>
      <c r="D460" s="9" t="s">
        <v>18</v>
      </c>
      <c r="E460" s="9" t="s">
        <v>424</v>
      </c>
      <c r="F460" s="9" t="s">
        <v>16</v>
      </c>
      <c r="G460" s="10">
        <f t="shared" si="4"/>
        <v>23107775.359999999</v>
      </c>
      <c r="H460" s="10"/>
    </row>
    <row r="461" spans="1:8" ht="47.25" outlineLevel="5" x14ac:dyDescent="0.25">
      <c r="A461" s="12" t="s">
        <v>425</v>
      </c>
      <c r="B461" s="13" t="s">
        <v>402</v>
      </c>
      <c r="C461" s="13" t="s">
        <v>49</v>
      </c>
      <c r="D461" s="13" t="s">
        <v>18</v>
      </c>
      <c r="E461" s="13" t="s">
        <v>426</v>
      </c>
      <c r="F461" s="13" t="s">
        <v>16</v>
      </c>
      <c r="G461" s="14">
        <f t="shared" si="4"/>
        <v>23107775.359999999</v>
      </c>
      <c r="H461" s="14"/>
    </row>
    <row r="462" spans="1:8" outlineLevel="6" x14ac:dyDescent="0.25">
      <c r="A462" s="12" t="s">
        <v>427</v>
      </c>
      <c r="B462" s="13" t="s">
        <v>402</v>
      </c>
      <c r="C462" s="13" t="s">
        <v>49</v>
      </c>
      <c r="D462" s="13" t="s">
        <v>18</v>
      </c>
      <c r="E462" s="13" t="s">
        <v>428</v>
      </c>
      <c r="F462" s="13" t="s">
        <v>16</v>
      </c>
      <c r="G462" s="14">
        <f t="shared" si="4"/>
        <v>23107775.359999999</v>
      </c>
      <c r="H462" s="14"/>
    </row>
    <row r="463" spans="1:8" ht="31.5" outlineLevel="7" x14ac:dyDescent="0.25">
      <c r="A463" s="12" t="s">
        <v>429</v>
      </c>
      <c r="B463" s="13" t="s">
        <v>402</v>
      </c>
      <c r="C463" s="13" t="s">
        <v>49</v>
      </c>
      <c r="D463" s="13" t="s">
        <v>18</v>
      </c>
      <c r="E463" s="13" t="s">
        <v>428</v>
      </c>
      <c r="F463" s="13" t="s">
        <v>430</v>
      </c>
      <c r="G463" s="14">
        <v>23107775.359999999</v>
      </c>
      <c r="H463" s="14"/>
    </row>
    <row r="464" spans="1:8" s="11" customFormat="1" ht="31.5" x14ac:dyDescent="0.25">
      <c r="A464" s="8" t="s">
        <v>431</v>
      </c>
      <c r="B464" s="9" t="s">
        <v>432</v>
      </c>
      <c r="C464" s="9" t="s">
        <v>14</v>
      </c>
      <c r="D464" s="9" t="s">
        <v>14</v>
      </c>
      <c r="E464" s="9" t="s">
        <v>15</v>
      </c>
      <c r="F464" s="9" t="s">
        <v>16</v>
      </c>
      <c r="G464" s="10">
        <f>G465+G491+G680</f>
        <v>1661245849.52</v>
      </c>
      <c r="H464" s="10">
        <f>H491+H680</f>
        <v>1000801522.0899999</v>
      </c>
    </row>
    <row r="465" spans="1:8" s="11" customFormat="1" outlineLevel="1" x14ac:dyDescent="0.25">
      <c r="A465" s="8" t="s">
        <v>17</v>
      </c>
      <c r="B465" s="9" t="s">
        <v>432</v>
      </c>
      <c r="C465" s="9" t="s">
        <v>18</v>
      </c>
      <c r="D465" s="9" t="s">
        <v>14</v>
      </c>
      <c r="E465" s="9" t="s">
        <v>15</v>
      </c>
      <c r="F465" s="9" t="s">
        <v>16</v>
      </c>
      <c r="G465" s="10">
        <f>G466+G485</f>
        <v>19420370.469999999</v>
      </c>
      <c r="H465" s="10"/>
    </row>
    <row r="466" spans="1:8" s="11" customFormat="1" ht="78.75" outlineLevel="2" x14ac:dyDescent="0.25">
      <c r="A466" s="8" t="s">
        <v>79</v>
      </c>
      <c r="B466" s="9" t="s">
        <v>432</v>
      </c>
      <c r="C466" s="9" t="s">
        <v>18</v>
      </c>
      <c r="D466" s="9" t="s">
        <v>80</v>
      </c>
      <c r="E466" s="9" t="s">
        <v>15</v>
      </c>
      <c r="F466" s="9" t="s">
        <v>16</v>
      </c>
      <c r="G466" s="10">
        <f>G467+G476</f>
        <v>18624439.5</v>
      </c>
      <c r="H466" s="10"/>
    </row>
    <row r="467" spans="1:8" s="11" customFormat="1" ht="47.25" outlineLevel="3" x14ac:dyDescent="0.25">
      <c r="A467" s="8" t="s">
        <v>433</v>
      </c>
      <c r="B467" s="9" t="s">
        <v>432</v>
      </c>
      <c r="C467" s="9" t="s">
        <v>18</v>
      </c>
      <c r="D467" s="9" t="s">
        <v>80</v>
      </c>
      <c r="E467" s="9" t="s">
        <v>371</v>
      </c>
      <c r="F467" s="9" t="s">
        <v>16</v>
      </c>
      <c r="G467" s="10">
        <f>G468</f>
        <v>18432432.420000002</v>
      </c>
      <c r="H467" s="10"/>
    </row>
    <row r="468" spans="1:8" s="11" customFormat="1" ht="47.25" outlineLevel="4" x14ac:dyDescent="0.25">
      <c r="A468" s="8" t="s">
        <v>434</v>
      </c>
      <c r="B468" s="9" t="s">
        <v>432</v>
      </c>
      <c r="C468" s="9" t="s">
        <v>18</v>
      </c>
      <c r="D468" s="9" t="s">
        <v>80</v>
      </c>
      <c r="E468" s="9" t="s">
        <v>435</v>
      </c>
      <c r="F468" s="9" t="s">
        <v>16</v>
      </c>
      <c r="G468" s="10">
        <f>G469</f>
        <v>18432432.420000002</v>
      </c>
      <c r="H468" s="10"/>
    </row>
    <row r="469" spans="1:8" ht="47.25" outlineLevel="5" x14ac:dyDescent="0.25">
      <c r="A469" s="12" t="s">
        <v>436</v>
      </c>
      <c r="B469" s="13" t="s">
        <v>432</v>
      </c>
      <c r="C469" s="13" t="s">
        <v>18</v>
      </c>
      <c r="D469" s="13" t="s">
        <v>80</v>
      </c>
      <c r="E469" s="13" t="s">
        <v>437</v>
      </c>
      <c r="F469" s="13" t="s">
        <v>16</v>
      </c>
      <c r="G469" s="14">
        <f>G470+G472+G475</f>
        <v>18432432.420000002</v>
      </c>
      <c r="H469" s="14"/>
    </row>
    <row r="470" spans="1:8" ht="31.5" outlineLevel="6" x14ac:dyDescent="0.25">
      <c r="A470" s="12" t="s">
        <v>44</v>
      </c>
      <c r="B470" s="13" t="s">
        <v>432</v>
      </c>
      <c r="C470" s="13" t="s">
        <v>18</v>
      </c>
      <c r="D470" s="13" t="s">
        <v>80</v>
      </c>
      <c r="E470" s="13" t="s">
        <v>438</v>
      </c>
      <c r="F470" s="13" t="s">
        <v>16</v>
      </c>
      <c r="G470" s="14">
        <f>G471</f>
        <v>18041532.420000002</v>
      </c>
      <c r="H470" s="14"/>
    </row>
    <row r="471" spans="1:8" ht="94.5" outlineLevel="7" x14ac:dyDescent="0.25">
      <c r="A471" s="12" t="s">
        <v>29</v>
      </c>
      <c r="B471" s="13" t="s">
        <v>432</v>
      </c>
      <c r="C471" s="13" t="s">
        <v>18</v>
      </c>
      <c r="D471" s="13" t="s">
        <v>80</v>
      </c>
      <c r="E471" s="13" t="s">
        <v>438</v>
      </c>
      <c r="F471" s="13" t="s">
        <v>30</v>
      </c>
      <c r="G471" s="14">
        <v>18041532.420000002</v>
      </c>
      <c r="H471" s="14"/>
    </row>
    <row r="472" spans="1:8" ht="31.5" outlineLevel="7" x14ac:dyDescent="0.25">
      <c r="A472" s="12" t="s">
        <v>27</v>
      </c>
      <c r="B472" s="13" t="s">
        <v>432</v>
      </c>
      <c r="C472" s="13" t="s">
        <v>18</v>
      </c>
      <c r="D472" s="13" t="s">
        <v>80</v>
      </c>
      <c r="E472" s="13" t="s">
        <v>439</v>
      </c>
      <c r="F472" s="13" t="s">
        <v>16</v>
      </c>
      <c r="G472" s="14">
        <f>G473</f>
        <v>900</v>
      </c>
      <c r="H472" s="14"/>
    </row>
    <row r="473" spans="1:8" ht="94.5" outlineLevel="7" x14ac:dyDescent="0.25">
      <c r="A473" s="12" t="s">
        <v>29</v>
      </c>
      <c r="B473" s="13" t="s">
        <v>432</v>
      </c>
      <c r="C473" s="13" t="s">
        <v>18</v>
      </c>
      <c r="D473" s="13" t="s">
        <v>80</v>
      </c>
      <c r="E473" s="13" t="s">
        <v>439</v>
      </c>
      <c r="F473" s="13" t="s">
        <v>30</v>
      </c>
      <c r="G473" s="14">
        <v>900</v>
      </c>
      <c r="H473" s="14"/>
    </row>
    <row r="474" spans="1:8" ht="78.75" outlineLevel="7" x14ac:dyDescent="0.25">
      <c r="A474" s="12" t="s">
        <v>46</v>
      </c>
      <c r="B474" s="13" t="s">
        <v>432</v>
      </c>
      <c r="C474" s="13" t="s">
        <v>18</v>
      </c>
      <c r="D474" s="13" t="s">
        <v>80</v>
      </c>
      <c r="E474" s="13" t="s">
        <v>440</v>
      </c>
      <c r="F474" s="13" t="s">
        <v>16</v>
      </c>
      <c r="G474" s="14">
        <f>G475</f>
        <v>390000</v>
      </c>
      <c r="H474" s="14"/>
    </row>
    <row r="475" spans="1:8" ht="94.5" outlineLevel="7" x14ac:dyDescent="0.25">
      <c r="A475" s="12" t="s">
        <v>29</v>
      </c>
      <c r="B475" s="13" t="s">
        <v>432</v>
      </c>
      <c r="C475" s="13" t="s">
        <v>18</v>
      </c>
      <c r="D475" s="13" t="s">
        <v>80</v>
      </c>
      <c r="E475" s="13" t="s">
        <v>440</v>
      </c>
      <c r="F475" s="13" t="s">
        <v>30</v>
      </c>
      <c r="G475" s="14">
        <v>390000</v>
      </c>
      <c r="H475" s="14"/>
    </row>
    <row r="476" spans="1:8" s="11" customFormat="1" ht="63" outlineLevel="3" x14ac:dyDescent="0.25">
      <c r="A476" s="8" t="s">
        <v>21</v>
      </c>
      <c r="B476" s="9" t="s">
        <v>432</v>
      </c>
      <c r="C476" s="9" t="s">
        <v>18</v>
      </c>
      <c r="D476" s="9" t="s">
        <v>80</v>
      </c>
      <c r="E476" s="9" t="s">
        <v>22</v>
      </c>
      <c r="F476" s="9" t="s">
        <v>16</v>
      </c>
      <c r="G476" s="10">
        <f>G477</f>
        <v>192007.08000000002</v>
      </c>
      <c r="H476" s="10"/>
    </row>
    <row r="477" spans="1:8" s="11" customFormat="1" ht="31.5" outlineLevel="4" x14ac:dyDescent="0.25">
      <c r="A477" s="8" t="s">
        <v>23</v>
      </c>
      <c r="B477" s="9" t="s">
        <v>432</v>
      </c>
      <c r="C477" s="9" t="s">
        <v>18</v>
      </c>
      <c r="D477" s="9" t="s">
        <v>80</v>
      </c>
      <c r="E477" s="9" t="s">
        <v>24</v>
      </c>
      <c r="F477" s="9" t="s">
        <v>16</v>
      </c>
      <c r="G477" s="10">
        <f>G478+G482</f>
        <v>192007.08000000002</v>
      </c>
      <c r="H477" s="10"/>
    </row>
    <row r="478" spans="1:8" ht="63" outlineLevel="5" x14ac:dyDescent="0.25">
      <c r="A478" s="12" t="s">
        <v>85</v>
      </c>
      <c r="B478" s="13" t="s">
        <v>432</v>
      </c>
      <c r="C478" s="13" t="s">
        <v>18</v>
      </c>
      <c r="D478" s="13" t="s">
        <v>80</v>
      </c>
      <c r="E478" s="13" t="s">
        <v>26</v>
      </c>
      <c r="F478" s="13" t="s">
        <v>16</v>
      </c>
      <c r="G478" s="14">
        <f>G479</f>
        <v>100845.08</v>
      </c>
      <c r="H478" s="14"/>
    </row>
    <row r="479" spans="1:8" ht="31.5" outlineLevel="6" x14ac:dyDescent="0.25">
      <c r="A479" s="12" t="s">
        <v>27</v>
      </c>
      <c r="B479" s="13" t="s">
        <v>432</v>
      </c>
      <c r="C479" s="13" t="s">
        <v>18</v>
      </c>
      <c r="D479" s="13" t="s">
        <v>80</v>
      </c>
      <c r="E479" s="13" t="s">
        <v>28</v>
      </c>
      <c r="F479" s="13" t="s">
        <v>16</v>
      </c>
      <c r="G479" s="14">
        <f>G480+G481</f>
        <v>100845.08</v>
      </c>
      <c r="H479" s="14"/>
    </row>
    <row r="480" spans="1:8" ht="94.5" outlineLevel="7" x14ac:dyDescent="0.25">
      <c r="A480" s="12" t="s">
        <v>29</v>
      </c>
      <c r="B480" s="13" t="s">
        <v>432</v>
      </c>
      <c r="C480" s="13" t="s">
        <v>18</v>
      </c>
      <c r="D480" s="13" t="s">
        <v>80</v>
      </c>
      <c r="E480" s="13" t="s">
        <v>28</v>
      </c>
      <c r="F480" s="13" t="s">
        <v>30</v>
      </c>
      <c r="G480" s="14">
        <v>63300</v>
      </c>
      <c r="H480" s="14"/>
    </row>
    <row r="481" spans="1:8" ht="31.5" outlineLevel="7" x14ac:dyDescent="0.25">
      <c r="A481" s="12" t="s">
        <v>31</v>
      </c>
      <c r="B481" s="13" t="s">
        <v>432</v>
      </c>
      <c r="C481" s="13" t="s">
        <v>18</v>
      </c>
      <c r="D481" s="13" t="s">
        <v>80</v>
      </c>
      <c r="E481" s="13" t="s">
        <v>28</v>
      </c>
      <c r="F481" s="13" t="s">
        <v>32</v>
      </c>
      <c r="G481" s="14">
        <v>37545.08</v>
      </c>
      <c r="H481" s="14"/>
    </row>
    <row r="482" spans="1:8" outlineLevel="5" x14ac:dyDescent="0.25">
      <c r="A482" s="12" t="s">
        <v>33</v>
      </c>
      <c r="B482" s="13" t="s">
        <v>432</v>
      </c>
      <c r="C482" s="13" t="s">
        <v>18</v>
      </c>
      <c r="D482" s="13" t="s">
        <v>80</v>
      </c>
      <c r="E482" s="13" t="s">
        <v>34</v>
      </c>
      <c r="F482" s="13" t="s">
        <v>16</v>
      </c>
      <c r="G482" s="14">
        <f>G483</f>
        <v>91162</v>
      </c>
      <c r="H482" s="14"/>
    </row>
    <row r="483" spans="1:8" ht="31.5" outlineLevel="6" x14ac:dyDescent="0.25">
      <c r="A483" s="12" t="s">
        <v>27</v>
      </c>
      <c r="B483" s="13" t="s">
        <v>432</v>
      </c>
      <c r="C483" s="13" t="s">
        <v>18</v>
      </c>
      <c r="D483" s="13" t="s">
        <v>80</v>
      </c>
      <c r="E483" s="13" t="s">
        <v>35</v>
      </c>
      <c r="F483" s="13" t="s">
        <v>16</v>
      </c>
      <c r="G483" s="14">
        <f>G484</f>
        <v>91162</v>
      </c>
      <c r="H483" s="14"/>
    </row>
    <row r="484" spans="1:8" ht="31.5" outlineLevel="7" x14ac:dyDescent="0.25">
      <c r="A484" s="12" t="s">
        <v>31</v>
      </c>
      <c r="B484" s="13" t="s">
        <v>432</v>
      </c>
      <c r="C484" s="13" t="s">
        <v>18</v>
      </c>
      <c r="D484" s="13" t="s">
        <v>80</v>
      </c>
      <c r="E484" s="13" t="s">
        <v>35</v>
      </c>
      <c r="F484" s="13" t="s">
        <v>32</v>
      </c>
      <c r="G484" s="14">
        <v>91162</v>
      </c>
      <c r="H484" s="14"/>
    </row>
    <row r="485" spans="1:8" s="11" customFormat="1" outlineLevel="2" x14ac:dyDescent="0.25">
      <c r="A485" s="8" t="s">
        <v>48</v>
      </c>
      <c r="B485" s="9" t="s">
        <v>432</v>
      </c>
      <c r="C485" s="9" t="s">
        <v>18</v>
      </c>
      <c r="D485" s="9" t="s">
        <v>49</v>
      </c>
      <c r="E485" s="9" t="s">
        <v>15</v>
      </c>
      <c r="F485" s="9" t="s">
        <v>16</v>
      </c>
      <c r="G485" s="10">
        <f>G486</f>
        <v>795930.97</v>
      </c>
      <c r="H485" s="10"/>
    </row>
    <row r="486" spans="1:8" s="11" customFormat="1" ht="47.25" outlineLevel="3" x14ac:dyDescent="0.25">
      <c r="A486" s="8" t="s">
        <v>50</v>
      </c>
      <c r="B486" s="9" t="s">
        <v>432</v>
      </c>
      <c r="C486" s="9" t="s">
        <v>18</v>
      </c>
      <c r="D486" s="9" t="s">
        <v>49</v>
      </c>
      <c r="E486" s="9" t="s">
        <v>51</v>
      </c>
      <c r="F486" s="9" t="s">
        <v>16</v>
      </c>
      <c r="G486" s="10">
        <f>G487</f>
        <v>795930.97</v>
      </c>
      <c r="H486" s="10"/>
    </row>
    <row r="487" spans="1:8" s="11" customFormat="1" ht="47.25" outlineLevel="4" x14ac:dyDescent="0.25">
      <c r="A487" s="8" t="s">
        <v>52</v>
      </c>
      <c r="B487" s="9" t="s">
        <v>432</v>
      </c>
      <c r="C487" s="9" t="s">
        <v>18</v>
      </c>
      <c r="D487" s="9" t="s">
        <v>49</v>
      </c>
      <c r="E487" s="9" t="s">
        <v>53</v>
      </c>
      <c r="F487" s="9" t="s">
        <v>16</v>
      </c>
      <c r="G487" s="10">
        <f>G488</f>
        <v>795930.97</v>
      </c>
      <c r="H487" s="10"/>
    </row>
    <row r="488" spans="1:8" ht="47.25" outlineLevel="5" x14ac:dyDescent="0.25">
      <c r="A488" s="12" t="s">
        <v>58</v>
      </c>
      <c r="B488" s="13" t="s">
        <v>432</v>
      </c>
      <c r="C488" s="13" t="s">
        <v>18</v>
      </c>
      <c r="D488" s="13" t="s">
        <v>49</v>
      </c>
      <c r="E488" s="13" t="s">
        <v>59</v>
      </c>
      <c r="F488" s="13" t="s">
        <v>16</v>
      </c>
      <c r="G488" s="14">
        <f>G489</f>
        <v>795930.97</v>
      </c>
      <c r="H488" s="14"/>
    </row>
    <row r="489" spans="1:8" ht="31.5" outlineLevel="6" x14ac:dyDescent="0.25">
      <c r="A489" s="12" t="s">
        <v>56</v>
      </c>
      <c r="B489" s="13" t="s">
        <v>432</v>
      </c>
      <c r="C489" s="13" t="s">
        <v>18</v>
      </c>
      <c r="D489" s="13" t="s">
        <v>49</v>
      </c>
      <c r="E489" s="13" t="s">
        <v>60</v>
      </c>
      <c r="F489" s="13" t="s">
        <v>16</v>
      </c>
      <c r="G489" s="14">
        <f>G490</f>
        <v>795930.97</v>
      </c>
      <c r="H489" s="14"/>
    </row>
    <row r="490" spans="1:8" ht="31.5" outlineLevel="7" x14ac:dyDescent="0.25">
      <c r="A490" s="12" t="s">
        <v>31</v>
      </c>
      <c r="B490" s="13" t="s">
        <v>432</v>
      </c>
      <c r="C490" s="13" t="s">
        <v>18</v>
      </c>
      <c r="D490" s="13" t="s">
        <v>49</v>
      </c>
      <c r="E490" s="13" t="s">
        <v>60</v>
      </c>
      <c r="F490" s="13" t="s">
        <v>32</v>
      </c>
      <c r="G490" s="14">
        <v>795930.97</v>
      </c>
      <c r="H490" s="14"/>
    </row>
    <row r="491" spans="1:8" s="11" customFormat="1" outlineLevel="1" x14ac:dyDescent="0.25">
      <c r="A491" s="8" t="s">
        <v>441</v>
      </c>
      <c r="B491" s="9" t="s">
        <v>432</v>
      </c>
      <c r="C491" s="9" t="s">
        <v>368</v>
      </c>
      <c r="D491" s="9" t="s">
        <v>14</v>
      </c>
      <c r="E491" s="9" t="s">
        <v>15</v>
      </c>
      <c r="F491" s="9" t="s">
        <v>16</v>
      </c>
      <c r="G491" s="10">
        <f>G492+G523+G569+G621+G636</f>
        <v>1578787679.05</v>
      </c>
      <c r="H491" s="10">
        <f>H492+H523+H569+H621+H636</f>
        <v>937763722.08999991</v>
      </c>
    </row>
    <row r="492" spans="1:8" s="11" customFormat="1" outlineLevel="2" x14ac:dyDescent="0.25">
      <c r="A492" s="8" t="s">
        <v>442</v>
      </c>
      <c r="B492" s="9" t="s">
        <v>432</v>
      </c>
      <c r="C492" s="9" t="s">
        <v>368</v>
      </c>
      <c r="D492" s="9" t="s">
        <v>18</v>
      </c>
      <c r="E492" s="9" t="s">
        <v>15</v>
      </c>
      <c r="F492" s="9" t="s">
        <v>16</v>
      </c>
      <c r="G492" s="10">
        <f>G493+G518</f>
        <v>672870174.08999991</v>
      </c>
      <c r="H492" s="10">
        <f>H493+H518</f>
        <v>415277281.81</v>
      </c>
    </row>
    <row r="493" spans="1:8" s="11" customFormat="1" ht="47.25" outlineLevel="3" x14ac:dyDescent="0.25">
      <c r="A493" s="8" t="s">
        <v>433</v>
      </c>
      <c r="B493" s="9" t="s">
        <v>432</v>
      </c>
      <c r="C493" s="9" t="s">
        <v>368</v>
      </c>
      <c r="D493" s="9" t="s">
        <v>18</v>
      </c>
      <c r="E493" s="9" t="s">
        <v>371</v>
      </c>
      <c r="F493" s="9" t="s">
        <v>16</v>
      </c>
      <c r="G493" s="10">
        <f>G494+G512</f>
        <v>670569864.08999991</v>
      </c>
      <c r="H493" s="10">
        <f>H494</f>
        <v>415277281.81</v>
      </c>
    </row>
    <row r="494" spans="1:8" s="11" customFormat="1" ht="31.5" outlineLevel="4" x14ac:dyDescent="0.25">
      <c r="A494" s="8" t="s">
        <v>443</v>
      </c>
      <c r="B494" s="9" t="s">
        <v>432</v>
      </c>
      <c r="C494" s="9" t="s">
        <v>368</v>
      </c>
      <c r="D494" s="9" t="s">
        <v>18</v>
      </c>
      <c r="E494" s="9" t="s">
        <v>444</v>
      </c>
      <c r="F494" s="9" t="s">
        <v>16</v>
      </c>
      <c r="G494" s="10">
        <f>G495+G498+G501+G504</f>
        <v>667852515.08999991</v>
      </c>
      <c r="H494" s="10">
        <f>H495+H498+H501+H504</f>
        <v>415277281.81</v>
      </c>
    </row>
    <row r="495" spans="1:8" ht="78.75" outlineLevel="5" x14ac:dyDescent="0.25">
      <c r="A495" s="12" t="s">
        <v>445</v>
      </c>
      <c r="B495" s="13" t="s">
        <v>432</v>
      </c>
      <c r="C495" s="13" t="s">
        <v>368</v>
      </c>
      <c r="D495" s="13" t="s">
        <v>18</v>
      </c>
      <c r="E495" s="61" t="s">
        <v>446</v>
      </c>
      <c r="F495" s="13" t="s">
        <v>16</v>
      </c>
      <c r="G495" s="14">
        <f>G496</f>
        <v>402090300</v>
      </c>
      <c r="H495" s="14">
        <f>H496</f>
        <v>402090300</v>
      </c>
    </row>
    <row r="496" spans="1:8" ht="65.25" customHeight="1" outlineLevel="7" x14ac:dyDescent="0.25">
      <c r="A496" s="12" t="s">
        <v>447</v>
      </c>
      <c r="B496" s="13" t="s">
        <v>432</v>
      </c>
      <c r="C496" s="13" t="s">
        <v>368</v>
      </c>
      <c r="D496" s="13" t="s">
        <v>18</v>
      </c>
      <c r="E496" s="13" t="s">
        <v>448</v>
      </c>
      <c r="F496" s="13" t="s">
        <v>16</v>
      </c>
      <c r="G496" s="14">
        <f>G497</f>
        <v>402090300</v>
      </c>
      <c r="H496" s="14">
        <f>H497</f>
        <v>402090300</v>
      </c>
    </row>
    <row r="497" spans="1:8" ht="47.25" outlineLevel="7" x14ac:dyDescent="0.25">
      <c r="A497" s="12" t="s">
        <v>101</v>
      </c>
      <c r="B497" s="13" t="s">
        <v>432</v>
      </c>
      <c r="C497" s="13" t="s">
        <v>368</v>
      </c>
      <c r="D497" s="13" t="s">
        <v>18</v>
      </c>
      <c r="E497" s="13" t="s">
        <v>448</v>
      </c>
      <c r="F497" s="13" t="s">
        <v>102</v>
      </c>
      <c r="G497" s="14">
        <v>402090300</v>
      </c>
      <c r="H497" s="14">
        <f>G497</f>
        <v>402090300</v>
      </c>
    </row>
    <row r="498" spans="1:8" ht="63" outlineLevel="5" x14ac:dyDescent="0.25">
      <c r="A498" s="12" t="s">
        <v>449</v>
      </c>
      <c r="B498" s="13" t="s">
        <v>432</v>
      </c>
      <c r="C498" s="13" t="s">
        <v>368</v>
      </c>
      <c r="D498" s="13" t="s">
        <v>18</v>
      </c>
      <c r="E498" s="13" t="s">
        <v>450</v>
      </c>
      <c r="F498" s="13" t="s">
        <v>16</v>
      </c>
      <c r="G498" s="14">
        <f>G499</f>
        <v>234976652.91</v>
      </c>
      <c r="H498" s="14"/>
    </row>
    <row r="499" spans="1:8" ht="47.25" outlineLevel="6" x14ac:dyDescent="0.25">
      <c r="A499" s="12" t="s">
        <v>144</v>
      </c>
      <c r="B499" s="13" t="s">
        <v>432</v>
      </c>
      <c r="C499" s="13" t="s">
        <v>368</v>
      </c>
      <c r="D499" s="13" t="s">
        <v>18</v>
      </c>
      <c r="E499" s="13" t="s">
        <v>451</v>
      </c>
      <c r="F499" s="13" t="s">
        <v>16</v>
      </c>
      <c r="G499" s="14">
        <f>G500</f>
        <v>234976652.91</v>
      </c>
      <c r="H499" s="14"/>
    </row>
    <row r="500" spans="1:8" ht="47.25" outlineLevel="7" x14ac:dyDescent="0.25">
      <c r="A500" s="12" t="s">
        <v>101</v>
      </c>
      <c r="B500" s="13" t="s">
        <v>432</v>
      </c>
      <c r="C500" s="13" t="s">
        <v>368</v>
      </c>
      <c r="D500" s="13" t="s">
        <v>18</v>
      </c>
      <c r="E500" s="13" t="s">
        <v>451</v>
      </c>
      <c r="F500" s="13" t="s">
        <v>102</v>
      </c>
      <c r="G500" s="14">
        <v>234976652.91</v>
      </c>
      <c r="H500" s="14"/>
    </row>
    <row r="501" spans="1:8" ht="31.5" outlineLevel="5" x14ac:dyDescent="0.25">
      <c r="A501" s="12" t="s">
        <v>452</v>
      </c>
      <c r="B501" s="13" t="s">
        <v>432</v>
      </c>
      <c r="C501" s="13" t="s">
        <v>368</v>
      </c>
      <c r="D501" s="13" t="s">
        <v>18</v>
      </c>
      <c r="E501" s="13" t="s">
        <v>453</v>
      </c>
      <c r="F501" s="13" t="s">
        <v>16</v>
      </c>
      <c r="G501" s="14">
        <f>G502</f>
        <v>10435799</v>
      </c>
      <c r="H501" s="14"/>
    </row>
    <row r="502" spans="1:8" ht="78.75" outlineLevel="6" x14ac:dyDescent="0.25">
      <c r="A502" s="12" t="s">
        <v>46</v>
      </c>
      <c r="B502" s="13" t="s">
        <v>432</v>
      </c>
      <c r="C502" s="13" t="s">
        <v>368</v>
      </c>
      <c r="D502" s="13" t="s">
        <v>18</v>
      </c>
      <c r="E502" s="13" t="s">
        <v>454</v>
      </c>
      <c r="F502" s="13" t="s">
        <v>16</v>
      </c>
      <c r="G502" s="14">
        <f>G503</f>
        <v>10435799</v>
      </c>
      <c r="H502" s="14"/>
    </row>
    <row r="503" spans="1:8" ht="47.25" customHeight="1" outlineLevel="7" x14ac:dyDescent="0.25">
      <c r="A503" s="12" t="s">
        <v>101</v>
      </c>
      <c r="B503" s="13" t="s">
        <v>432</v>
      </c>
      <c r="C503" s="13" t="s">
        <v>368</v>
      </c>
      <c r="D503" s="13" t="s">
        <v>18</v>
      </c>
      <c r="E503" s="13" t="s">
        <v>454</v>
      </c>
      <c r="F503" s="13" t="s">
        <v>102</v>
      </c>
      <c r="G503" s="14">
        <v>10435799</v>
      </c>
      <c r="H503" s="14"/>
    </row>
    <row r="504" spans="1:8" ht="80.25" customHeight="1" outlineLevel="7" x14ac:dyDescent="0.25">
      <c r="A504" s="62" t="s">
        <v>455</v>
      </c>
      <c r="B504" s="101" t="s">
        <v>432</v>
      </c>
      <c r="C504" s="101" t="s">
        <v>368</v>
      </c>
      <c r="D504" s="101" t="s">
        <v>18</v>
      </c>
      <c r="E504" s="101" t="s">
        <v>456</v>
      </c>
      <c r="F504" s="101" t="s">
        <v>16</v>
      </c>
      <c r="G504" s="94">
        <f>G506+G508+G510</f>
        <v>20349763.180000003</v>
      </c>
      <c r="H504" s="94">
        <f>H506+H508+H510</f>
        <v>13186981.810000001</v>
      </c>
    </row>
    <row r="505" spans="1:8" ht="84" customHeight="1" outlineLevel="7" x14ac:dyDescent="0.25">
      <c r="A505" s="63" t="s">
        <v>457</v>
      </c>
      <c r="B505" s="102"/>
      <c r="C505" s="102"/>
      <c r="D505" s="102"/>
      <c r="E505" s="102"/>
      <c r="F505" s="102"/>
      <c r="G505" s="95"/>
      <c r="H505" s="95"/>
    </row>
    <row r="506" spans="1:8" ht="79.5" customHeight="1" outlineLevel="7" x14ac:dyDescent="0.25">
      <c r="A506" s="12" t="s">
        <v>458</v>
      </c>
      <c r="B506" s="13" t="s">
        <v>432</v>
      </c>
      <c r="C506" s="13" t="s">
        <v>368</v>
      </c>
      <c r="D506" s="13" t="s">
        <v>18</v>
      </c>
      <c r="E506" s="13" t="s">
        <v>459</v>
      </c>
      <c r="F506" s="13" t="s">
        <v>16</v>
      </c>
      <c r="G506" s="14">
        <f>G507</f>
        <v>13186981.810000001</v>
      </c>
      <c r="H506" s="14">
        <f>G506</f>
        <v>13186981.810000001</v>
      </c>
    </row>
    <row r="507" spans="1:8" ht="51.75" customHeight="1" outlineLevel="7" x14ac:dyDescent="0.25">
      <c r="A507" s="64" t="s">
        <v>101</v>
      </c>
      <c r="B507" s="13" t="s">
        <v>432</v>
      </c>
      <c r="C507" s="13" t="s">
        <v>368</v>
      </c>
      <c r="D507" s="13" t="s">
        <v>18</v>
      </c>
      <c r="E507" s="13" t="s">
        <v>459</v>
      </c>
      <c r="F507" s="13" t="s">
        <v>102</v>
      </c>
      <c r="G507" s="14">
        <f>13186981.81</f>
        <v>13186981.810000001</v>
      </c>
      <c r="H507" s="14">
        <f>G507</f>
        <v>13186981.810000001</v>
      </c>
    </row>
    <row r="508" spans="1:8" ht="132.75" customHeight="1" outlineLevel="7" x14ac:dyDescent="0.25">
      <c r="A508" s="64" t="s">
        <v>460</v>
      </c>
      <c r="B508" s="13" t="s">
        <v>432</v>
      </c>
      <c r="C508" s="13" t="s">
        <v>368</v>
      </c>
      <c r="D508" s="13" t="s">
        <v>18</v>
      </c>
      <c r="E508" s="13" t="s">
        <v>461</v>
      </c>
      <c r="F508" s="13" t="s">
        <v>16</v>
      </c>
      <c r="G508" s="14">
        <f>G509</f>
        <v>6093566.6100000003</v>
      </c>
      <c r="H508" s="14"/>
    </row>
    <row r="509" spans="1:8" ht="38.25" customHeight="1" outlineLevel="7" x14ac:dyDescent="0.25">
      <c r="A509" s="64" t="s">
        <v>101</v>
      </c>
      <c r="B509" s="13" t="s">
        <v>432</v>
      </c>
      <c r="C509" s="13" t="s">
        <v>368</v>
      </c>
      <c r="D509" s="13" t="s">
        <v>18</v>
      </c>
      <c r="E509" s="13" t="s">
        <v>461</v>
      </c>
      <c r="F509" s="13" t="s">
        <v>102</v>
      </c>
      <c r="G509" s="14">
        <f>6093566.61</f>
        <v>6093566.6100000003</v>
      </c>
      <c r="H509" s="14"/>
    </row>
    <row r="510" spans="1:8" ht="102" customHeight="1" outlineLevel="7" x14ac:dyDescent="0.25">
      <c r="A510" s="64" t="s">
        <v>462</v>
      </c>
      <c r="B510" s="13" t="s">
        <v>432</v>
      </c>
      <c r="C510" s="13" t="s">
        <v>368</v>
      </c>
      <c r="D510" s="13" t="s">
        <v>18</v>
      </c>
      <c r="E510" s="13" t="s">
        <v>463</v>
      </c>
      <c r="F510" s="13" t="s">
        <v>16</v>
      </c>
      <c r="G510" s="14">
        <f>G511</f>
        <v>1069214.76</v>
      </c>
      <c r="H510" s="14"/>
    </row>
    <row r="511" spans="1:8" ht="38.25" customHeight="1" outlineLevel="7" x14ac:dyDescent="0.25">
      <c r="A511" s="64" t="s">
        <v>101</v>
      </c>
      <c r="B511" s="13" t="s">
        <v>432</v>
      </c>
      <c r="C511" s="13" t="s">
        <v>368</v>
      </c>
      <c r="D511" s="13" t="s">
        <v>18</v>
      </c>
      <c r="E511" s="13" t="s">
        <v>463</v>
      </c>
      <c r="F511" s="13" t="s">
        <v>102</v>
      </c>
      <c r="G511" s="14">
        <v>1069214.76</v>
      </c>
      <c r="H511" s="14"/>
    </row>
    <row r="512" spans="1:8" s="11" customFormat="1" ht="50.25" customHeight="1" outlineLevel="4" x14ac:dyDescent="0.25">
      <c r="A512" s="8" t="s">
        <v>464</v>
      </c>
      <c r="B512" s="9" t="s">
        <v>432</v>
      </c>
      <c r="C512" s="9" t="s">
        <v>368</v>
      </c>
      <c r="D512" s="9" t="s">
        <v>18</v>
      </c>
      <c r="E512" s="9" t="s">
        <v>465</v>
      </c>
      <c r="F512" s="9" t="s">
        <v>16</v>
      </c>
      <c r="G512" s="10">
        <f>G513</f>
        <v>2717349</v>
      </c>
      <c r="H512" s="10"/>
    </row>
    <row r="513" spans="1:8" s="58" customFormat="1" ht="54" customHeight="1" outlineLevel="7" x14ac:dyDescent="0.25">
      <c r="A513" s="12" t="s">
        <v>466</v>
      </c>
      <c r="B513" s="13" t="s">
        <v>432</v>
      </c>
      <c r="C513" s="13" t="s">
        <v>368</v>
      </c>
      <c r="D513" s="13" t="s">
        <v>18</v>
      </c>
      <c r="E513" s="13" t="s">
        <v>467</v>
      </c>
      <c r="F513" s="13" t="s">
        <v>16</v>
      </c>
      <c r="G513" s="14">
        <f>G514+G516</f>
        <v>2717349</v>
      </c>
      <c r="H513" s="65"/>
    </row>
    <row r="514" spans="1:8" s="58" customFormat="1" ht="31.7" customHeight="1" outlineLevel="7" x14ac:dyDescent="0.25">
      <c r="A514" s="12" t="s">
        <v>181</v>
      </c>
      <c r="B514" s="13" t="s">
        <v>432</v>
      </c>
      <c r="C514" s="13" t="s">
        <v>368</v>
      </c>
      <c r="D514" s="13" t="s">
        <v>18</v>
      </c>
      <c r="E514" s="13" t="s">
        <v>468</v>
      </c>
      <c r="F514" s="13" t="s">
        <v>16</v>
      </c>
      <c r="G514" s="14">
        <f>G515</f>
        <v>317349</v>
      </c>
      <c r="H514" s="65"/>
    </row>
    <row r="515" spans="1:8" s="58" customFormat="1" ht="54.75" customHeight="1" outlineLevel="7" x14ac:dyDescent="0.25">
      <c r="A515" s="12" t="s">
        <v>101</v>
      </c>
      <c r="B515" s="13" t="s">
        <v>432</v>
      </c>
      <c r="C515" s="13" t="s">
        <v>368</v>
      </c>
      <c r="D515" s="13" t="s">
        <v>18</v>
      </c>
      <c r="E515" s="13" t="s">
        <v>468</v>
      </c>
      <c r="F515" s="13" t="s">
        <v>102</v>
      </c>
      <c r="G515" s="14">
        <v>317349</v>
      </c>
      <c r="H515" s="65"/>
    </row>
    <row r="516" spans="1:8" s="25" customFormat="1" ht="33" customHeight="1" outlineLevel="7" x14ac:dyDescent="0.25">
      <c r="A516" s="36" t="s">
        <v>56</v>
      </c>
      <c r="B516" s="37" t="s">
        <v>432</v>
      </c>
      <c r="C516" s="37" t="s">
        <v>368</v>
      </c>
      <c r="D516" s="37" t="s">
        <v>18</v>
      </c>
      <c r="E516" s="37" t="s">
        <v>469</v>
      </c>
      <c r="F516" s="37" t="s">
        <v>16</v>
      </c>
      <c r="G516" s="35">
        <f>G517</f>
        <v>2400000</v>
      </c>
      <c r="H516" s="35"/>
    </row>
    <row r="517" spans="1:8" s="25" customFormat="1" ht="39" customHeight="1" outlineLevel="7" x14ac:dyDescent="0.25">
      <c r="A517" s="36" t="s">
        <v>101</v>
      </c>
      <c r="B517" s="37" t="s">
        <v>432</v>
      </c>
      <c r="C517" s="37" t="s">
        <v>368</v>
      </c>
      <c r="D517" s="37" t="s">
        <v>18</v>
      </c>
      <c r="E517" s="37" t="s">
        <v>469</v>
      </c>
      <c r="F517" s="37" t="s">
        <v>102</v>
      </c>
      <c r="G517" s="35">
        <v>2400000</v>
      </c>
      <c r="H517" s="35"/>
    </row>
    <row r="518" spans="1:8" s="11" customFormat="1" ht="47.25" outlineLevel="3" x14ac:dyDescent="0.25">
      <c r="A518" s="8" t="s">
        <v>50</v>
      </c>
      <c r="B518" s="9" t="s">
        <v>432</v>
      </c>
      <c r="C518" s="9" t="s">
        <v>368</v>
      </c>
      <c r="D518" s="9" t="s">
        <v>18</v>
      </c>
      <c r="E518" s="9" t="s">
        <v>51</v>
      </c>
      <c r="F518" s="9" t="s">
        <v>16</v>
      </c>
      <c r="G518" s="10">
        <f>G519</f>
        <v>2300310</v>
      </c>
      <c r="H518" s="10"/>
    </row>
    <row r="519" spans="1:8" s="11" customFormat="1" ht="47.25" outlineLevel="4" x14ac:dyDescent="0.25">
      <c r="A519" s="8" t="s">
        <v>52</v>
      </c>
      <c r="B519" s="9" t="s">
        <v>432</v>
      </c>
      <c r="C519" s="9" t="s">
        <v>368</v>
      </c>
      <c r="D519" s="9" t="s">
        <v>18</v>
      </c>
      <c r="E519" s="9" t="s">
        <v>53</v>
      </c>
      <c r="F519" s="9" t="s">
        <v>16</v>
      </c>
      <c r="G519" s="10">
        <f>G520</f>
        <v>2300310</v>
      </c>
      <c r="H519" s="10"/>
    </row>
    <row r="520" spans="1:8" ht="31.5" outlineLevel="5" x14ac:dyDescent="0.25">
      <c r="A520" s="12" t="s">
        <v>134</v>
      </c>
      <c r="B520" s="13" t="s">
        <v>432</v>
      </c>
      <c r="C520" s="13" t="s">
        <v>368</v>
      </c>
      <c r="D520" s="13" t="s">
        <v>18</v>
      </c>
      <c r="E520" s="13" t="s">
        <v>135</v>
      </c>
      <c r="F520" s="13" t="s">
        <v>16</v>
      </c>
      <c r="G520" s="14">
        <f>G521</f>
        <v>2300310</v>
      </c>
      <c r="H520" s="14"/>
    </row>
    <row r="521" spans="1:8" ht="31.5" outlineLevel="6" x14ac:dyDescent="0.25">
      <c r="A521" s="12" t="s">
        <v>56</v>
      </c>
      <c r="B521" s="13" t="s">
        <v>432</v>
      </c>
      <c r="C521" s="13" t="s">
        <v>368</v>
      </c>
      <c r="D521" s="13" t="s">
        <v>18</v>
      </c>
      <c r="E521" s="13" t="s">
        <v>136</v>
      </c>
      <c r="F521" s="13" t="s">
        <v>16</v>
      </c>
      <c r="G521" s="14">
        <f>G522</f>
        <v>2300310</v>
      </c>
      <c r="H521" s="14"/>
    </row>
    <row r="522" spans="1:8" ht="47.25" outlineLevel="7" x14ac:dyDescent="0.25">
      <c r="A522" s="12" t="s">
        <v>101</v>
      </c>
      <c r="B522" s="13" t="s">
        <v>432</v>
      </c>
      <c r="C522" s="13" t="s">
        <v>368</v>
      </c>
      <c r="D522" s="13" t="s">
        <v>18</v>
      </c>
      <c r="E522" s="13" t="s">
        <v>136</v>
      </c>
      <c r="F522" s="13" t="s">
        <v>102</v>
      </c>
      <c r="G522" s="14">
        <v>2300310</v>
      </c>
      <c r="H522" s="14"/>
    </row>
    <row r="523" spans="1:8" s="11" customFormat="1" outlineLevel="2" x14ac:dyDescent="0.25">
      <c r="A523" s="8" t="s">
        <v>470</v>
      </c>
      <c r="B523" s="9" t="s">
        <v>432</v>
      </c>
      <c r="C523" s="9" t="s">
        <v>368</v>
      </c>
      <c r="D523" s="9" t="s">
        <v>69</v>
      </c>
      <c r="E523" s="9" t="s">
        <v>15</v>
      </c>
      <c r="F523" s="9" t="s">
        <v>16</v>
      </c>
      <c r="G523" s="10">
        <f>G524+G564</f>
        <v>553253579.97000003</v>
      </c>
      <c r="H523" s="10">
        <f>H524+H564</f>
        <v>446106080.26999998</v>
      </c>
    </row>
    <row r="524" spans="1:8" s="11" customFormat="1" ht="51" customHeight="1" outlineLevel="3" x14ac:dyDescent="0.25">
      <c r="A524" s="8" t="s">
        <v>433</v>
      </c>
      <c r="B524" s="9" t="s">
        <v>432</v>
      </c>
      <c r="C524" s="9" t="s">
        <v>368</v>
      </c>
      <c r="D524" s="9" t="s">
        <v>69</v>
      </c>
      <c r="E524" s="9" t="s">
        <v>371</v>
      </c>
      <c r="F524" s="9" t="s">
        <v>16</v>
      </c>
      <c r="G524" s="10">
        <f>G525+G556+G547</f>
        <v>552053798.97000003</v>
      </c>
      <c r="H524" s="10">
        <f>H525+H556+H547</f>
        <v>446106080.26999998</v>
      </c>
    </row>
    <row r="525" spans="1:8" s="11" customFormat="1" ht="63" outlineLevel="4" x14ac:dyDescent="0.25">
      <c r="A525" s="8" t="s">
        <v>471</v>
      </c>
      <c r="B525" s="9" t="s">
        <v>432</v>
      </c>
      <c r="C525" s="9" t="s">
        <v>368</v>
      </c>
      <c r="D525" s="9" t="s">
        <v>69</v>
      </c>
      <c r="E525" s="9" t="s">
        <v>472</v>
      </c>
      <c r="F525" s="9" t="s">
        <v>16</v>
      </c>
      <c r="G525" s="10">
        <f>G526+G538+G541+G544+G529</f>
        <v>535606909.26999998</v>
      </c>
      <c r="H525" s="10">
        <f>H526+H538+H541+H544+H529</f>
        <v>433212691.24000001</v>
      </c>
    </row>
    <row r="526" spans="1:8" ht="78.75" outlineLevel="5" x14ac:dyDescent="0.25">
      <c r="A526" s="12" t="s">
        <v>473</v>
      </c>
      <c r="B526" s="13" t="s">
        <v>432</v>
      </c>
      <c r="C526" s="13" t="s">
        <v>368</v>
      </c>
      <c r="D526" s="13" t="s">
        <v>69</v>
      </c>
      <c r="E526" s="13" t="s">
        <v>474</v>
      </c>
      <c r="F526" s="13" t="s">
        <v>16</v>
      </c>
      <c r="G526" s="14">
        <f>G527</f>
        <v>429322100</v>
      </c>
      <c r="H526" s="14">
        <f>H527</f>
        <v>429322100</v>
      </c>
    </row>
    <row r="527" spans="1:8" ht="63" outlineLevel="6" x14ac:dyDescent="0.25">
      <c r="A527" s="12" t="s">
        <v>447</v>
      </c>
      <c r="B527" s="13" t="s">
        <v>432</v>
      </c>
      <c r="C527" s="13" t="s">
        <v>368</v>
      </c>
      <c r="D527" s="13" t="s">
        <v>69</v>
      </c>
      <c r="E527" s="13" t="s">
        <v>475</v>
      </c>
      <c r="F527" s="13" t="s">
        <v>16</v>
      </c>
      <c r="G527" s="14">
        <f>G528</f>
        <v>429322100</v>
      </c>
      <c r="H527" s="14">
        <f>H528</f>
        <v>429322100</v>
      </c>
    </row>
    <row r="528" spans="1:8" ht="48.75" customHeight="1" outlineLevel="7" x14ac:dyDescent="0.25">
      <c r="A528" s="12" t="s">
        <v>101</v>
      </c>
      <c r="B528" s="13" t="s">
        <v>432</v>
      </c>
      <c r="C528" s="13" t="s">
        <v>368</v>
      </c>
      <c r="D528" s="13" t="s">
        <v>69</v>
      </c>
      <c r="E528" s="13" t="s">
        <v>475</v>
      </c>
      <c r="F528" s="13" t="s">
        <v>102</v>
      </c>
      <c r="G528" s="14">
        <v>429322100</v>
      </c>
      <c r="H528" s="14">
        <f>G528</f>
        <v>429322100</v>
      </c>
    </row>
    <row r="529" spans="1:8" ht="110.25" outlineLevel="7" x14ac:dyDescent="0.25">
      <c r="A529" s="62" t="s">
        <v>476</v>
      </c>
      <c r="B529" s="99" t="s">
        <v>432</v>
      </c>
      <c r="C529" s="101" t="s">
        <v>368</v>
      </c>
      <c r="D529" s="101" t="s">
        <v>69</v>
      </c>
      <c r="E529" s="101" t="s">
        <v>477</v>
      </c>
      <c r="F529" s="101" t="s">
        <v>16</v>
      </c>
      <c r="G529" s="94">
        <f>G534+G536</f>
        <v>583153.89</v>
      </c>
      <c r="H529" s="94">
        <f>H534</f>
        <v>539417.35</v>
      </c>
    </row>
    <row r="530" spans="1:8" ht="110.25" outlineLevel="7" x14ac:dyDescent="0.25">
      <c r="A530" s="66" t="s">
        <v>478</v>
      </c>
      <c r="B530" s="105"/>
      <c r="C530" s="103"/>
      <c r="D530" s="103"/>
      <c r="E530" s="103"/>
      <c r="F530" s="103"/>
      <c r="G530" s="104"/>
      <c r="H530" s="104"/>
    </row>
    <row r="531" spans="1:8" ht="94.5" outlineLevel="7" x14ac:dyDescent="0.25">
      <c r="A531" s="67" t="s">
        <v>479</v>
      </c>
      <c r="B531" s="105"/>
      <c r="C531" s="103"/>
      <c r="D531" s="103"/>
      <c r="E531" s="103"/>
      <c r="F531" s="103"/>
      <c r="G531" s="104"/>
      <c r="H531" s="104"/>
    </row>
    <row r="532" spans="1:8" ht="110.25" outlineLevel="7" x14ac:dyDescent="0.25">
      <c r="A532" s="66" t="s">
        <v>480</v>
      </c>
      <c r="B532" s="105"/>
      <c r="C532" s="103"/>
      <c r="D532" s="103"/>
      <c r="E532" s="103"/>
      <c r="F532" s="103"/>
      <c r="G532" s="104"/>
      <c r="H532" s="104"/>
    </row>
    <row r="533" spans="1:8" ht="94.5" outlineLevel="7" x14ac:dyDescent="0.25">
      <c r="A533" s="63" t="s">
        <v>481</v>
      </c>
      <c r="B533" s="100"/>
      <c r="C533" s="102"/>
      <c r="D533" s="102"/>
      <c r="E533" s="102"/>
      <c r="F533" s="102"/>
      <c r="G533" s="95"/>
      <c r="H533" s="95"/>
    </row>
    <row r="534" spans="1:8" ht="78.75" outlineLevel="7" x14ac:dyDescent="0.25">
      <c r="A534" s="12" t="s">
        <v>458</v>
      </c>
      <c r="B534" s="13" t="s">
        <v>432</v>
      </c>
      <c r="C534" s="13" t="s">
        <v>368</v>
      </c>
      <c r="D534" s="13" t="s">
        <v>69</v>
      </c>
      <c r="E534" s="13" t="s">
        <v>482</v>
      </c>
      <c r="F534" s="13" t="s">
        <v>16</v>
      </c>
      <c r="G534" s="14">
        <f>G535</f>
        <v>539417.35</v>
      </c>
      <c r="H534" s="14">
        <f>H535</f>
        <v>539417.35</v>
      </c>
    </row>
    <row r="535" spans="1:8" ht="47.25" outlineLevel="7" x14ac:dyDescent="0.25">
      <c r="A535" s="12" t="s">
        <v>101</v>
      </c>
      <c r="B535" s="13" t="s">
        <v>432</v>
      </c>
      <c r="C535" s="13" t="s">
        <v>368</v>
      </c>
      <c r="D535" s="13" t="s">
        <v>69</v>
      </c>
      <c r="E535" s="13" t="s">
        <v>482</v>
      </c>
      <c r="F535" s="13" t="s">
        <v>102</v>
      </c>
      <c r="G535" s="14">
        <f>539417.35</f>
        <v>539417.35</v>
      </c>
      <c r="H535" s="14">
        <f>G535</f>
        <v>539417.35</v>
      </c>
    </row>
    <row r="536" spans="1:8" ht="94.5" outlineLevel="7" x14ac:dyDescent="0.25">
      <c r="A536" s="12" t="s">
        <v>462</v>
      </c>
      <c r="B536" s="13" t="s">
        <v>432</v>
      </c>
      <c r="C536" s="13" t="s">
        <v>368</v>
      </c>
      <c r="D536" s="13" t="s">
        <v>69</v>
      </c>
      <c r="E536" s="13" t="s">
        <v>483</v>
      </c>
      <c r="F536" s="13" t="s">
        <v>16</v>
      </c>
      <c r="G536" s="14">
        <f>G537</f>
        <v>43736.54</v>
      </c>
      <c r="H536" s="14"/>
    </row>
    <row r="537" spans="1:8" ht="47.25" outlineLevel="7" x14ac:dyDescent="0.25">
      <c r="A537" s="12" t="s">
        <v>101</v>
      </c>
      <c r="B537" s="13" t="s">
        <v>432</v>
      </c>
      <c r="C537" s="13" t="s">
        <v>368</v>
      </c>
      <c r="D537" s="13" t="s">
        <v>69</v>
      </c>
      <c r="E537" s="13" t="s">
        <v>483</v>
      </c>
      <c r="F537" s="13" t="s">
        <v>102</v>
      </c>
      <c r="G537" s="14">
        <f>43736.54</f>
        <v>43736.54</v>
      </c>
      <c r="H537" s="14"/>
    </row>
    <row r="538" spans="1:8" ht="157.5" outlineLevel="5" x14ac:dyDescent="0.25">
      <c r="A538" s="12" t="s">
        <v>484</v>
      </c>
      <c r="B538" s="13" t="s">
        <v>432</v>
      </c>
      <c r="C538" s="13" t="s">
        <v>368</v>
      </c>
      <c r="D538" s="13" t="s">
        <v>69</v>
      </c>
      <c r="E538" s="13" t="s">
        <v>485</v>
      </c>
      <c r="F538" s="13" t="s">
        <v>16</v>
      </c>
      <c r="G538" s="14">
        <f>G539</f>
        <v>95067330.689999998</v>
      </c>
      <c r="H538" s="14"/>
    </row>
    <row r="539" spans="1:8" ht="47.25" outlineLevel="6" x14ac:dyDescent="0.25">
      <c r="A539" s="12" t="s">
        <v>144</v>
      </c>
      <c r="B539" s="13" t="s">
        <v>432</v>
      </c>
      <c r="C539" s="13" t="s">
        <v>368</v>
      </c>
      <c r="D539" s="13" t="s">
        <v>69</v>
      </c>
      <c r="E539" s="13" t="s">
        <v>486</v>
      </c>
      <c r="F539" s="13" t="s">
        <v>16</v>
      </c>
      <c r="G539" s="14">
        <f>G540</f>
        <v>95067330.689999998</v>
      </c>
      <c r="H539" s="14"/>
    </row>
    <row r="540" spans="1:8" ht="47.25" outlineLevel="7" x14ac:dyDescent="0.25">
      <c r="A540" s="12" t="s">
        <v>101</v>
      </c>
      <c r="B540" s="13" t="s">
        <v>432</v>
      </c>
      <c r="C540" s="13" t="s">
        <v>368</v>
      </c>
      <c r="D540" s="13" t="s">
        <v>69</v>
      </c>
      <c r="E540" s="13" t="s">
        <v>486</v>
      </c>
      <c r="F540" s="13" t="s">
        <v>102</v>
      </c>
      <c r="G540" s="14">
        <v>95067330.689999998</v>
      </c>
      <c r="H540" s="14"/>
    </row>
    <row r="541" spans="1:8" ht="31.5" outlineLevel="5" x14ac:dyDescent="0.25">
      <c r="A541" s="12" t="s">
        <v>452</v>
      </c>
      <c r="B541" s="13" t="s">
        <v>432</v>
      </c>
      <c r="C541" s="13" t="s">
        <v>368</v>
      </c>
      <c r="D541" s="13" t="s">
        <v>69</v>
      </c>
      <c r="E541" s="13" t="s">
        <v>487</v>
      </c>
      <c r="F541" s="13" t="s">
        <v>16</v>
      </c>
      <c r="G541" s="14">
        <f>G542</f>
        <v>7011434</v>
      </c>
      <c r="H541" s="14"/>
    </row>
    <row r="542" spans="1:8" ht="78.75" outlineLevel="6" x14ac:dyDescent="0.25">
      <c r="A542" s="12" t="s">
        <v>46</v>
      </c>
      <c r="B542" s="13" t="s">
        <v>432</v>
      </c>
      <c r="C542" s="13" t="s">
        <v>368</v>
      </c>
      <c r="D542" s="13" t="s">
        <v>69</v>
      </c>
      <c r="E542" s="13" t="s">
        <v>488</v>
      </c>
      <c r="F542" s="13" t="s">
        <v>16</v>
      </c>
      <c r="G542" s="14">
        <f>G543</f>
        <v>7011434</v>
      </c>
      <c r="H542" s="14"/>
    </row>
    <row r="543" spans="1:8" ht="47.25" outlineLevel="7" x14ac:dyDescent="0.25">
      <c r="A543" s="12" t="s">
        <v>101</v>
      </c>
      <c r="B543" s="13" t="s">
        <v>432</v>
      </c>
      <c r="C543" s="13" t="s">
        <v>368</v>
      </c>
      <c r="D543" s="13" t="s">
        <v>69</v>
      </c>
      <c r="E543" s="13" t="s">
        <v>488</v>
      </c>
      <c r="F543" s="13" t="s">
        <v>102</v>
      </c>
      <c r="G543" s="14">
        <v>7011434</v>
      </c>
      <c r="H543" s="14"/>
    </row>
    <row r="544" spans="1:8" ht="111" customHeight="1" outlineLevel="7" x14ac:dyDescent="0.25">
      <c r="A544" s="12" t="s">
        <v>489</v>
      </c>
      <c r="B544" s="13" t="s">
        <v>432</v>
      </c>
      <c r="C544" s="13" t="s">
        <v>368</v>
      </c>
      <c r="D544" s="13" t="s">
        <v>69</v>
      </c>
      <c r="E544" s="13" t="s">
        <v>490</v>
      </c>
      <c r="F544" s="13" t="s">
        <v>16</v>
      </c>
      <c r="G544" s="14">
        <f>G545</f>
        <v>3622890.69</v>
      </c>
      <c r="H544" s="14">
        <f>H545</f>
        <v>3351173.89</v>
      </c>
    </row>
    <row r="545" spans="1:8" ht="114" customHeight="1" outlineLevel="7" x14ac:dyDescent="0.25">
      <c r="A545" s="12" t="s">
        <v>489</v>
      </c>
      <c r="B545" s="13" t="s">
        <v>432</v>
      </c>
      <c r="C545" s="13" t="s">
        <v>368</v>
      </c>
      <c r="D545" s="13" t="s">
        <v>69</v>
      </c>
      <c r="E545" s="13" t="s">
        <v>491</v>
      </c>
      <c r="F545" s="13" t="s">
        <v>16</v>
      </c>
      <c r="G545" s="14">
        <f>G546</f>
        <v>3622890.69</v>
      </c>
      <c r="H545" s="14">
        <f>H546</f>
        <v>3351173.89</v>
      </c>
    </row>
    <row r="546" spans="1:8" ht="47.25" customHeight="1" outlineLevel="7" x14ac:dyDescent="0.25">
      <c r="A546" s="12" t="s">
        <v>101</v>
      </c>
      <c r="B546" s="13" t="s">
        <v>432</v>
      </c>
      <c r="C546" s="13" t="s">
        <v>368</v>
      </c>
      <c r="D546" s="13" t="s">
        <v>69</v>
      </c>
      <c r="E546" s="13" t="s">
        <v>491</v>
      </c>
      <c r="F546" s="13" t="s">
        <v>102</v>
      </c>
      <c r="G546" s="14">
        <f>3622890.69</f>
        <v>3622890.69</v>
      </c>
      <c r="H546" s="14">
        <f>3351173.89</f>
        <v>3351173.89</v>
      </c>
    </row>
    <row r="547" spans="1:8" ht="35.25" customHeight="1" outlineLevel="7" x14ac:dyDescent="0.25">
      <c r="A547" s="8" t="s">
        <v>492</v>
      </c>
      <c r="B547" s="9" t="s">
        <v>432</v>
      </c>
      <c r="C547" s="9" t="s">
        <v>368</v>
      </c>
      <c r="D547" s="9" t="s">
        <v>69</v>
      </c>
      <c r="E547" s="9" t="s">
        <v>493</v>
      </c>
      <c r="F547" s="9" t="s">
        <v>16</v>
      </c>
      <c r="G547" s="10">
        <f>G548+G553</f>
        <v>2447219.7000000002</v>
      </c>
      <c r="H547" s="10">
        <f>H548+H553</f>
        <v>1747939.03</v>
      </c>
    </row>
    <row r="548" spans="1:8" ht="35.25" customHeight="1" outlineLevel="7" x14ac:dyDescent="0.25">
      <c r="A548" s="12" t="s">
        <v>494</v>
      </c>
      <c r="B548" s="13" t="s">
        <v>432</v>
      </c>
      <c r="C548" s="13" t="s">
        <v>368</v>
      </c>
      <c r="D548" s="13" t="s">
        <v>69</v>
      </c>
      <c r="E548" s="13" t="s">
        <v>495</v>
      </c>
      <c r="F548" s="13" t="s">
        <v>16</v>
      </c>
      <c r="G548" s="14">
        <f>G549+G551</f>
        <v>1016987.6000000001</v>
      </c>
      <c r="H548" s="14">
        <f>H549+H551</f>
        <v>317706.93</v>
      </c>
    </row>
    <row r="549" spans="1:8" ht="94.5" customHeight="1" outlineLevel="7" x14ac:dyDescent="0.25">
      <c r="A549" s="12" t="s">
        <v>496</v>
      </c>
      <c r="B549" s="13" t="s">
        <v>432</v>
      </c>
      <c r="C549" s="13" t="s">
        <v>368</v>
      </c>
      <c r="D549" s="13" t="s">
        <v>69</v>
      </c>
      <c r="E549" s="13" t="s">
        <v>497</v>
      </c>
      <c r="F549" s="13" t="s">
        <v>16</v>
      </c>
      <c r="G549" s="14">
        <f>G550</f>
        <v>317706.93</v>
      </c>
      <c r="H549" s="14">
        <f>H550</f>
        <v>317706.93</v>
      </c>
    </row>
    <row r="550" spans="1:8" ht="51" customHeight="1" outlineLevel="7" x14ac:dyDescent="0.25">
      <c r="A550" s="12" t="s">
        <v>101</v>
      </c>
      <c r="B550" s="13" t="s">
        <v>432</v>
      </c>
      <c r="C550" s="13" t="s">
        <v>368</v>
      </c>
      <c r="D550" s="13" t="s">
        <v>69</v>
      </c>
      <c r="E550" s="13" t="s">
        <v>497</v>
      </c>
      <c r="F550" s="13" t="s">
        <v>102</v>
      </c>
      <c r="G550" s="14">
        <v>317706.93</v>
      </c>
      <c r="H550" s="14">
        <f>G550</f>
        <v>317706.93</v>
      </c>
    </row>
    <row r="551" spans="1:8" ht="121.5" customHeight="1" outlineLevel="7" x14ac:dyDescent="0.25">
      <c r="A551" s="12" t="s">
        <v>498</v>
      </c>
      <c r="B551" s="13" t="s">
        <v>432</v>
      </c>
      <c r="C551" s="13" t="s">
        <v>368</v>
      </c>
      <c r="D551" s="13" t="s">
        <v>69</v>
      </c>
      <c r="E551" s="13" t="s">
        <v>499</v>
      </c>
      <c r="F551" s="13" t="s">
        <v>16</v>
      </c>
      <c r="G551" s="14">
        <f>G552</f>
        <v>699280.67</v>
      </c>
      <c r="H551" s="14"/>
    </row>
    <row r="552" spans="1:8" ht="49.5" customHeight="1" outlineLevel="7" x14ac:dyDescent="0.25">
      <c r="A552" s="12" t="s">
        <v>101</v>
      </c>
      <c r="B552" s="13" t="s">
        <v>432</v>
      </c>
      <c r="C552" s="13" t="s">
        <v>368</v>
      </c>
      <c r="D552" s="13" t="s">
        <v>69</v>
      </c>
      <c r="E552" s="13" t="s">
        <v>499</v>
      </c>
      <c r="F552" s="13" t="s">
        <v>102</v>
      </c>
      <c r="G552" s="14">
        <v>699280.67</v>
      </c>
      <c r="H552" s="14"/>
    </row>
    <row r="553" spans="1:8" ht="40.5" customHeight="1" outlineLevel="7" x14ac:dyDescent="0.25">
      <c r="A553" s="12" t="s">
        <v>500</v>
      </c>
      <c r="B553" s="13" t="s">
        <v>432</v>
      </c>
      <c r="C553" s="13" t="s">
        <v>368</v>
      </c>
      <c r="D553" s="13" t="s">
        <v>69</v>
      </c>
      <c r="E553" s="13" t="s">
        <v>501</v>
      </c>
      <c r="F553" s="13" t="s">
        <v>16</v>
      </c>
      <c r="G553" s="14">
        <f>G554</f>
        <v>1430232.1</v>
      </c>
      <c r="H553" s="14">
        <f>H554</f>
        <v>1430232.1</v>
      </c>
    </row>
    <row r="554" spans="1:8" ht="31.5" customHeight="1" outlineLevel="7" x14ac:dyDescent="0.25">
      <c r="A554" s="12" t="s">
        <v>502</v>
      </c>
      <c r="B554" s="13" t="s">
        <v>432</v>
      </c>
      <c r="C554" s="13" t="s">
        <v>368</v>
      </c>
      <c r="D554" s="13" t="s">
        <v>69</v>
      </c>
      <c r="E554" s="13" t="s">
        <v>503</v>
      </c>
      <c r="F554" s="13" t="s">
        <v>16</v>
      </c>
      <c r="G554" s="14">
        <f>G555</f>
        <v>1430232.1</v>
      </c>
      <c r="H554" s="14">
        <f>H555</f>
        <v>1430232.1</v>
      </c>
    </row>
    <row r="555" spans="1:8" ht="49.5" customHeight="1" outlineLevel="7" x14ac:dyDescent="0.25">
      <c r="A555" s="12" t="s">
        <v>101</v>
      </c>
      <c r="B555" s="13" t="s">
        <v>432</v>
      </c>
      <c r="C555" s="13" t="s">
        <v>368</v>
      </c>
      <c r="D555" s="13" t="s">
        <v>69</v>
      </c>
      <c r="E555" s="13" t="s">
        <v>503</v>
      </c>
      <c r="F555" s="13" t="s">
        <v>102</v>
      </c>
      <c r="G555" s="14">
        <v>1430232.1</v>
      </c>
      <c r="H555" s="14">
        <f>G555</f>
        <v>1430232.1</v>
      </c>
    </row>
    <row r="556" spans="1:8" s="11" customFormat="1" ht="47.25" outlineLevel="4" x14ac:dyDescent="0.25">
      <c r="A556" s="8" t="s">
        <v>464</v>
      </c>
      <c r="B556" s="9" t="s">
        <v>432</v>
      </c>
      <c r="C556" s="9" t="s">
        <v>368</v>
      </c>
      <c r="D556" s="9" t="s">
        <v>69</v>
      </c>
      <c r="E556" s="9" t="s">
        <v>465</v>
      </c>
      <c r="F556" s="9" t="s">
        <v>16</v>
      </c>
      <c r="G556" s="10">
        <f>G557</f>
        <v>13999670</v>
      </c>
      <c r="H556" s="10">
        <f>H557</f>
        <v>11145450</v>
      </c>
    </row>
    <row r="557" spans="1:8" s="57" customFormat="1" ht="47.25" outlineLevel="4" x14ac:dyDescent="0.25">
      <c r="A557" s="12" t="s">
        <v>466</v>
      </c>
      <c r="B557" s="13" t="s">
        <v>432</v>
      </c>
      <c r="C557" s="13" t="s">
        <v>368</v>
      </c>
      <c r="D557" s="13" t="s">
        <v>69</v>
      </c>
      <c r="E557" s="13" t="s">
        <v>467</v>
      </c>
      <c r="F557" s="13" t="s">
        <v>16</v>
      </c>
      <c r="G557" s="14">
        <f>G558+G562+G560</f>
        <v>13999670</v>
      </c>
      <c r="H557" s="14">
        <f>H558+H562+H560</f>
        <v>11145450</v>
      </c>
    </row>
    <row r="558" spans="1:8" s="57" customFormat="1" ht="47.25" outlineLevel="4" x14ac:dyDescent="0.25">
      <c r="A558" s="12" t="s">
        <v>504</v>
      </c>
      <c r="B558" s="13" t="s">
        <v>432</v>
      </c>
      <c r="C558" s="13" t="s">
        <v>368</v>
      </c>
      <c r="D558" s="13" t="s">
        <v>69</v>
      </c>
      <c r="E558" s="13" t="s">
        <v>505</v>
      </c>
      <c r="F558" s="13" t="s">
        <v>16</v>
      </c>
      <c r="G558" s="14">
        <f>G559</f>
        <v>11145450</v>
      </c>
      <c r="H558" s="14">
        <f>G558</f>
        <v>11145450</v>
      </c>
    </row>
    <row r="559" spans="1:8" s="57" customFormat="1" ht="47.25" outlineLevel="4" x14ac:dyDescent="0.25">
      <c r="A559" s="12" t="s">
        <v>101</v>
      </c>
      <c r="B559" s="13" t="s">
        <v>432</v>
      </c>
      <c r="C559" s="13" t="s">
        <v>368</v>
      </c>
      <c r="D559" s="13" t="s">
        <v>69</v>
      </c>
      <c r="E559" s="13" t="s">
        <v>505</v>
      </c>
      <c r="F559" s="13" t="s">
        <v>102</v>
      </c>
      <c r="G559" s="14">
        <f>11145450</f>
        <v>11145450</v>
      </c>
      <c r="H559" s="14">
        <f>G559</f>
        <v>11145450</v>
      </c>
    </row>
    <row r="560" spans="1:8" s="57" customFormat="1" ht="119.25" customHeight="1" outlineLevel="4" x14ac:dyDescent="0.25">
      <c r="A560" s="12" t="s">
        <v>506</v>
      </c>
      <c r="B560" s="13" t="s">
        <v>432</v>
      </c>
      <c r="C560" s="13" t="s">
        <v>368</v>
      </c>
      <c r="D560" s="13" t="s">
        <v>69</v>
      </c>
      <c r="E560" s="13" t="s">
        <v>507</v>
      </c>
      <c r="F560" s="13" t="s">
        <v>16</v>
      </c>
      <c r="G560" s="14">
        <f>G561</f>
        <v>1950534.7</v>
      </c>
      <c r="H560" s="10"/>
    </row>
    <row r="561" spans="1:8" s="57" customFormat="1" ht="47.25" outlineLevel="4" x14ac:dyDescent="0.25">
      <c r="A561" s="12" t="s">
        <v>101</v>
      </c>
      <c r="B561" s="13" t="s">
        <v>432</v>
      </c>
      <c r="C561" s="13" t="s">
        <v>368</v>
      </c>
      <c r="D561" s="13" t="s">
        <v>69</v>
      </c>
      <c r="E561" s="13" t="s">
        <v>507</v>
      </c>
      <c r="F561" s="13" t="s">
        <v>102</v>
      </c>
      <c r="G561" s="14">
        <v>1950534.7</v>
      </c>
      <c r="H561" s="10"/>
    </row>
    <row r="562" spans="1:8" s="57" customFormat="1" ht="94.5" outlineLevel="4" x14ac:dyDescent="0.25">
      <c r="A562" s="12" t="s">
        <v>508</v>
      </c>
      <c r="B562" s="13" t="s">
        <v>432</v>
      </c>
      <c r="C562" s="13" t="s">
        <v>368</v>
      </c>
      <c r="D562" s="13" t="s">
        <v>69</v>
      </c>
      <c r="E562" s="13" t="s">
        <v>509</v>
      </c>
      <c r="F562" s="13" t="s">
        <v>16</v>
      </c>
      <c r="G562" s="14">
        <f>G563</f>
        <v>903685.3</v>
      </c>
      <c r="H562" s="10"/>
    </row>
    <row r="563" spans="1:8" s="11" customFormat="1" ht="47.25" outlineLevel="4" x14ac:dyDescent="0.25">
      <c r="A563" s="12" t="s">
        <v>101</v>
      </c>
      <c r="B563" s="13" t="s">
        <v>432</v>
      </c>
      <c r="C563" s="13" t="s">
        <v>368</v>
      </c>
      <c r="D563" s="13" t="s">
        <v>69</v>
      </c>
      <c r="E563" s="13" t="s">
        <v>509</v>
      </c>
      <c r="F563" s="13" t="s">
        <v>102</v>
      </c>
      <c r="G563" s="14">
        <v>903685.3</v>
      </c>
      <c r="H563" s="10"/>
    </row>
    <row r="564" spans="1:8" s="11" customFormat="1" ht="47.25" outlineLevel="3" x14ac:dyDescent="0.25">
      <c r="A564" s="8" t="s">
        <v>50</v>
      </c>
      <c r="B564" s="9" t="s">
        <v>432</v>
      </c>
      <c r="C564" s="9" t="s">
        <v>368</v>
      </c>
      <c r="D564" s="9" t="s">
        <v>69</v>
      </c>
      <c r="E564" s="9" t="s">
        <v>51</v>
      </c>
      <c r="F564" s="9" t="s">
        <v>16</v>
      </c>
      <c r="G564" s="10">
        <f>G565</f>
        <v>1199781</v>
      </c>
      <c r="H564" s="10"/>
    </row>
    <row r="565" spans="1:8" s="11" customFormat="1" ht="47.25" outlineLevel="4" x14ac:dyDescent="0.25">
      <c r="A565" s="8" t="s">
        <v>52</v>
      </c>
      <c r="B565" s="9" t="s">
        <v>432</v>
      </c>
      <c r="C565" s="9" t="s">
        <v>368</v>
      </c>
      <c r="D565" s="9" t="s">
        <v>69</v>
      </c>
      <c r="E565" s="9" t="s">
        <v>53</v>
      </c>
      <c r="F565" s="9" t="s">
        <v>16</v>
      </c>
      <c r="G565" s="10">
        <f>G566</f>
        <v>1199781</v>
      </c>
      <c r="H565" s="10"/>
    </row>
    <row r="566" spans="1:8" ht="31.5" outlineLevel="5" x14ac:dyDescent="0.25">
      <c r="A566" s="12" t="s">
        <v>134</v>
      </c>
      <c r="B566" s="13" t="s">
        <v>432</v>
      </c>
      <c r="C566" s="13" t="s">
        <v>368</v>
      </c>
      <c r="D566" s="13" t="s">
        <v>69</v>
      </c>
      <c r="E566" s="13" t="s">
        <v>135</v>
      </c>
      <c r="F566" s="13" t="s">
        <v>16</v>
      </c>
      <c r="G566" s="14">
        <f>G567</f>
        <v>1199781</v>
      </c>
      <c r="H566" s="14"/>
    </row>
    <row r="567" spans="1:8" ht="31.5" outlineLevel="6" x14ac:dyDescent="0.25">
      <c r="A567" s="12" t="s">
        <v>56</v>
      </c>
      <c r="B567" s="13" t="s">
        <v>432</v>
      </c>
      <c r="C567" s="13" t="s">
        <v>368</v>
      </c>
      <c r="D567" s="13" t="s">
        <v>69</v>
      </c>
      <c r="E567" s="13" t="s">
        <v>136</v>
      </c>
      <c r="F567" s="13" t="s">
        <v>16</v>
      </c>
      <c r="G567" s="14">
        <f>G568</f>
        <v>1199781</v>
      </c>
      <c r="H567" s="14"/>
    </row>
    <row r="568" spans="1:8" ht="47.25" outlineLevel="7" x14ac:dyDescent="0.25">
      <c r="A568" s="12" t="s">
        <v>101</v>
      </c>
      <c r="B568" s="13" t="s">
        <v>432</v>
      </c>
      <c r="C568" s="13" t="s">
        <v>368</v>
      </c>
      <c r="D568" s="13" t="s">
        <v>69</v>
      </c>
      <c r="E568" s="13" t="s">
        <v>136</v>
      </c>
      <c r="F568" s="13" t="s">
        <v>102</v>
      </c>
      <c r="G568" s="14">
        <v>1199781</v>
      </c>
      <c r="H568" s="14"/>
    </row>
    <row r="569" spans="1:8" s="11" customFormat="1" outlineLevel="2" x14ac:dyDescent="0.25">
      <c r="A569" s="8" t="s">
        <v>510</v>
      </c>
      <c r="B569" s="9" t="s">
        <v>432</v>
      </c>
      <c r="C569" s="9" t="s">
        <v>368</v>
      </c>
      <c r="D569" s="9" t="s">
        <v>20</v>
      </c>
      <c r="E569" s="9" t="s">
        <v>15</v>
      </c>
      <c r="F569" s="9" t="s">
        <v>16</v>
      </c>
      <c r="G569" s="10">
        <f>G570+G616+G602</f>
        <v>292774826.00999999</v>
      </c>
      <c r="H569" s="10">
        <f>H570+H616+H602</f>
        <v>54089658.25</v>
      </c>
    </row>
    <row r="570" spans="1:8" s="11" customFormat="1" ht="47.25" outlineLevel="3" x14ac:dyDescent="0.25">
      <c r="A570" s="8" t="s">
        <v>433</v>
      </c>
      <c r="B570" s="9" t="s">
        <v>432</v>
      </c>
      <c r="C570" s="9" t="s">
        <v>368</v>
      </c>
      <c r="D570" s="9" t="s">
        <v>20</v>
      </c>
      <c r="E570" s="9" t="s">
        <v>371</v>
      </c>
      <c r="F570" s="9" t="s">
        <v>16</v>
      </c>
      <c r="G570" s="10">
        <f>G571+G594</f>
        <v>253320541.00999999</v>
      </c>
      <c r="H570" s="10">
        <f>H571+H594</f>
        <v>20240958.25</v>
      </c>
    </row>
    <row r="571" spans="1:8" s="11" customFormat="1" ht="50.25" customHeight="1" outlineLevel="4" x14ac:dyDescent="0.25">
      <c r="A571" s="8" t="s">
        <v>471</v>
      </c>
      <c r="B571" s="9" t="s">
        <v>432</v>
      </c>
      <c r="C571" s="9" t="s">
        <v>368</v>
      </c>
      <c r="D571" s="9" t="s">
        <v>20</v>
      </c>
      <c r="E571" s="9" t="s">
        <v>472</v>
      </c>
      <c r="F571" s="9" t="s">
        <v>16</v>
      </c>
      <c r="G571" s="10">
        <f>G572+G580+G583+G586</f>
        <v>248780045.00999999</v>
      </c>
      <c r="H571" s="10">
        <f>H572+H580+H583+H586</f>
        <v>16199908.25</v>
      </c>
    </row>
    <row r="572" spans="1:8" s="11" customFormat="1" ht="96" customHeight="1" outlineLevel="4" x14ac:dyDescent="0.25">
      <c r="A572" s="62" t="s">
        <v>511</v>
      </c>
      <c r="B572" s="99" t="s">
        <v>432</v>
      </c>
      <c r="C572" s="101" t="s">
        <v>368</v>
      </c>
      <c r="D572" s="101" t="s">
        <v>20</v>
      </c>
      <c r="E572" s="101" t="s">
        <v>512</v>
      </c>
      <c r="F572" s="101" t="s">
        <v>16</v>
      </c>
      <c r="G572" s="94">
        <f>G574+G576+G578</f>
        <v>96685737.689999998</v>
      </c>
      <c r="H572" s="94">
        <f>H574+H576+H578</f>
        <v>5883204.8499999996</v>
      </c>
    </row>
    <row r="573" spans="1:8" s="11" customFormat="1" ht="120.75" customHeight="1" outlineLevel="4" x14ac:dyDescent="0.25">
      <c r="A573" s="68" t="s">
        <v>513</v>
      </c>
      <c r="B573" s="100"/>
      <c r="C573" s="102"/>
      <c r="D573" s="102"/>
      <c r="E573" s="102"/>
      <c r="F573" s="102"/>
      <c r="G573" s="95"/>
      <c r="H573" s="95"/>
    </row>
    <row r="574" spans="1:8" s="11" customFormat="1" ht="80.25" customHeight="1" outlineLevel="4" x14ac:dyDescent="0.25">
      <c r="A574" s="63" t="s">
        <v>458</v>
      </c>
      <c r="B574" s="13" t="s">
        <v>432</v>
      </c>
      <c r="C574" s="13" t="s">
        <v>368</v>
      </c>
      <c r="D574" s="13" t="s">
        <v>20</v>
      </c>
      <c r="E574" s="13" t="s">
        <v>514</v>
      </c>
      <c r="F574" s="13" t="s">
        <v>16</v>
      </c>
      <c r="G574" s="14">
        <f>G575</f>
        <v>5883204.8499999996</v>
      </c>
      <c r="H574" s="14">
        <f>G574</f>
        <v>5883204.8499999996</v>
      </c>
    </row>
    <row r="575" spans="1:8" s="11" customFormat="1" ht="50.25" customHeight="1" outlineLevel="4" x14ac:dyDescent="0.25">
      <c r="A575" s="12" t="s">
        <v>101</v>
      </c>
      <c r="B575" s="13" t="s">
        <v>432</v>
      </c>
      <c r="C575" s="13" t="s">
        <v>368</v>
      </c>
      <c r="D575" s="13" t="s">
        <v>20</v>
      </c>
      <c r="E575" s="13" t="s">
        <v>514</v>
      </c>
      <c r="F575" s="13" t="s">
        <v>102</v>
      </c>
      <c r="G575" s="14">
        <f>5883204.85</f>
        <v>5883204.8499999996</v>
      </c>
      <c r="H575" s="14">
        <f>G575</f>
        <v>5883204.8499999996</v>
      </c>
    </row>
    <row r="576" spans="1:8" s="11" customFormat="1" ht="135" customHeight="1" outlineLevel="4" x14ac:dyDescent="0.25">
      <c r="A576" s="12" t="s">
        <v>460</v>
      </c>
      <c r="B576" s="13" t="s">
        <v>432</v>
      </c>
      <c r="C576" s="13" t="s">
        <v>368</v>
      </c>
      <c r="D576" s="13" t="s">
        <v>20</v>
      </c>
      <c r="E576" s="13" t="s">
        <v>515</v>
      </c>
      <c r="F576" s="13" t="s">
        <v>16</v>
      </c>
      <c r="G576" s="14">
        <f>G577</f>
        <v>90325516.230000004</v>
      </c>
      <c r="H576" s="14"/>
    </row>
    <row r="577" spans="1:8" s="11" customFormat="1" ht="50.25" customHeight="1" outlineLevel="4" x14ac:dyDescent="0.25">
      <c r="A577" s="12" t="s">
        <v>101</v>
      </c>
      <c r="B577" s="13" t="s">
        <v>432</v>
      </c>
      <c r="C577" s="13" t="s">
        <v>368</v>
      </c>
      <c r="D577" s="13" t="s">
        <v>20</v>
      </c>
      <c r="E577" s="13" t="s">
        <v>515</v>
      </c>
      <c r="F577" s="13" t="s">
        <v>102</v>
      </c>
      <c r="G577" s="14">
        <f>90325516.23</f>
        <v>90325516.230000004</v>
      </c>
      <c r="H577" s="14"/>
    </row>
    <row r="578" spans="1:8" s="11" customFormat="1" ht="97.5" customHeight="1" outlineLevel="4" x14ac:dyDescent="0.25">
      <c r="A578" s="12" t="s">
        <v>462</v>
      </c>
      <c r="B578" s="13" t="s">
        <v>432</v>
      </c>
      <c r="C578" s="13" t="s">
        <v>368</v>
      </c>
      <c r="D578" s="13" t="s">
        <v>20</v>
      </c>
      <c r="E578" s="13" t="s">
        <v>516</v>
      </c>
      <c r="F578" s="13" t="s">
        <v>16</v>
      </c>
      <c r="G578" s="14">
        <f>G579</f>
        <v>477016.61</v>
      </c>
      <c r="H578" s="14"/>
    </row>
    <row r="579" spans="1:8" s="11" customFormat="1" ht="50.25" customHeight="1" outlineLevel="4" x14ac:dyDescent="0.25">
      <c r="A579" s="12" t="s">
        <v>101</v>
      </c>
      <c r="B579" s="13" t="s">
        <v>432</v>
      </c>
      <c r="C579" s="13" t="s">
        <v>368</v>
      </c>
      <c r="D579" s="13" t="s">
        <v>20</v>
      </c>
      <c r="E579" s="13" t="s">
        <v>516</v>
      </c>
      <c r="F579" s="13" t="s">
        <v>102</v>
      </c>
      <c r="G579" s="14">
        <f>477016.61</f>
        <v>477016.61</v>
      </c>
      <c r="H579" s="14"/>
    </row>
    <row r="580" spans="1:8" ht="34.5" customHeight="1" outlineLevel="5" x14ac:dyDescent="0.25">
      <c r="A580" s="12" t="s">
        <v>517</v>
      </c>
      <c r="B580" s="13" t="s">
        <v>432</v>
      </c>
      <c r="C580" s="13" t="s">
        <v>368</v>
      </c>
      <c r="D580" s="13" t="s">
        <v>20</v>
      </c>
      <c r="E580" s="13" t="s">
        <v>518</v>
      </c>
      <c r="F580" s="13" t="s">
        <v>16</v>
      </c>
      <c r="G580" s="14">
        <f>G581</f>
        <v>128916324.59</v>
      </c>
      <c r="H580" s="14"/>
    </row>
    <row r="581" spans="1:8" ht="47.25" outlineLevel="6" x14ac:dyDescent="0.25">
      <c r="A581" s="12" t="s">
        <v>144</v>
      </c>
      <c r="B581" s="13" t="s">
        <v>432</v>
      </c>
      <c r="C581" s="13" t="s">
        <v>368</v>
      </c>
      <c r="D581" s="13" t="s">
        <v>20</v>
      </c>
      <c r="E581" s="13" t="s">
        <v>519</v>
      </c>
      <c r="F581" s="13" t="s">
        <v>16</v>
      </c>
      <c r="G581" s="14">
        <f>G582</f>
        <v>128916324.59</v>
      </c>
      <c r="H581" s="14"/>
    </row>
    <row r="582" spans="1:8" ht="47.25" outlineLevel="7" x14ac:dyDescent="0.25">
      <c r="A582" s="12" t="s">
        <v>101</v>
      </c>
      <c r="B582" s="13" t="s">
        <v>432</v>
      </c>
      <c r="C582" s="13" t="s">
        <v>368</v>
      </c>
      <c r="D582" s="13" t="s">
        <v>20</v>
      </c>
      <c r="E582" s="13" t="s">
        <v>519</v>
      </c>
      <c r="F582" s="13" t="s">
        <v>102</v>
      </c>
      <c r="G582" s="14">
        <v>128916324.59</v>
      </c>
      <c r="H582" s="14"/>
    </row>
    <row r="583" spans="1:8" ht="31.5" outlineLevel="5" x14ac:dyDescent="0.25">
      <c r="A583" s="12" t="s">
        <v>452</v>
      </c>
      <c r="B583" s="13" t="s">
        <v>432</v>
      </c>
      <c r="C583" s="13" t="s">
        <v>368</v>
      </c>
      <c r="D583" s="13" t="s">
        <v>20</v>
      </c>
      <c r="E583" s="13" t="s">
        <v>520</v>
      </c>
      <c r="F583" s="13" t="s">
        <v>16</v>
      </c>
      <c r="G583" s="14">
        <f>G584</f>
        <v>5167361.79</v>
      </c>
      <c r="H583" s="14"/>
    </row>
    <row r="584" spans="1:8" ht="78.75" outlineLevel="6" x14ac:dyDescent="0.25">
      <c r="A584" s="12" t="s">
        <v>46</v>
      </c>
      <c r="B584" s="13" t="s">
        <v>432</v>
      </c>
      <c r="C584" s="13" t="s">
        <v>368</v>
      </c>
      <c r="D584" s="13" t="s">
        <v>20</v>
      </c>
      <c r="E584" s="13" t="s">
        <v>521</v>
      </c>
      <c r="F584" s="13" t="s">
        <v>16</v>
      </c>
      <c r="G584" s="14">
        <f>G585</f>
        <v>5167361.79</v>
      </c>
      <c r="H584" s="14"/>
    </row>
    <row r="585" spans="1:8" ht="47.25" outlineLevel="7" x14ac:dyDescent="0.25">
      <c r="A585" s="12" t="s">
        <v>101</v>
      </c>
      <c r="B585" s="13" t="s">
        <v>432</v>
      </c>
      <c r="C585" s="13" t="s">
        <v>368</v>
      </c>
      <c r="D585" s="13" t="s">
        <v>20</v>
      </c>
      <c r="E585" s="13" t="s">
        <v>521</v>
      </c>
      <c r="F585" s="13" t="s">
        <v>102</v>
      </c>
      <c r="G585" s="14">
        <v>5167361.79</v>
      </c>
      <c r="H585" s="14"/>
    </row>
    <row r="586" spans="1:8" ht="79.5" customHeight="1" outlineLevel="7" x14ac:dyDescent="0.25">
      <c r="A586" s="62" t="s">
        <v>455</v>
      </c>
      <c r="B586" s="101" t="s">
        <v>432</v>
      </c>
      <c r="C586" s="101" t="s">
        <v>368</v>
      </c>
      <c r="D586" s="101" t="s">
        <v>20</v>
      </c>
      <c r="E586" s="101" t="s">
        <v>522</v>
      </c>
      <c r="F586" s="101" t="s">
        <v>16</v>
      </c>
      <c r="G586" s="94">
        <f>G588+G590+G592</f>
        <v>18010620.940000001</v>
      </c>
      <c r="H586" s="94">
        <f>H588+H590+H592</f>
        <v>10316703.4</v>
      </c>
    </row>
    <row r="587" spans="1:8" ht="78.75" outlineLevel="7" x14ac:dyDescent="0.25">
      <c r="A587" s="63" t="s">
        <v>457</v>
      </c>
      <c r="B587" s="102"/>
      <c r="C587" s="102"/>
      <c r="D587" s="102"/>
      <c r="E587" s="102"/>
      <c r="F587" s="102"/>
      <c r="G587" s="95"/>
      <c r="H587" s="95"/>
    </row>
    <row r="588" spans="1:8" ht="78.75" outlineLevel="7" x14ac:dyDescent="0.25">
      <c r="A588" s="12" t="s">
        <v>458</v>
      </c>
      <c r="B588" s="13" t="s">
        <v>432</v>
      </c>
      <c r="C588" s="13" t="s">
        <v>368</v>
      </c>
      <c r="D588" s="13" t="s">
        <v>20</v>
      </c>
      <c r="E588" s="13" t="s">
        <v>523</v>
      </c>
      <c r="F588" s="13" t="s">
        <v>16</v>
      </c>
      <c r="G588" s="14">
        <f>G589</f>
        <v>10316703.4</v>
      </c>
      <c r="H588" s="14">
        <f>H589</f>
        <v>10316703.4</v>
      </c>
    </row>
    <row r="589" spans="1:8" ht="47.25" outlineLevel="7" x14ac:dyDescent="0.25">
      <c r="A589" s="64" t="s">
        <v>101</v>
      </c>
      <c r="B589" s="13" t="s">
        <v>432</v>
      </c>
      <c r="C589" s="13" t="s">
        <v>368</v>
      </c>
      <c r="D589" s="13" t="s">
        <v>20</v>
      </c>
      <c r="E589" s="13" t="s">
        <v>523</v>
      </c>
      <c r="F589" s="13" t="s">
        <v>102</v>
      </c>
      <c r="G589" s="14">
        <v>10316703.4</v>
      </c>
      <c r="H589" s="14">
        <f>G589</f>
        <v>10316703.4</v>
      </c>
    </row>
    <row r="590" spans="1:8" ht="126" outlineLevel="7" x14ac:dyDescent="0.25">
      <c r="A590" s="64" t="s">
        <v>460</v>
      </c>
      <c r="B590" s="13" t="s">
        <v>432</v>
      </c>
      <c r="C590" s="13" t="s">
        <v>368</v>
      </c>
      <c r="D590" s="13" t="s">
        <v>20</v>
      </c>
      <c r="E590" s="13" t="s">
        <v>524</v>
      </c>
      <c r="F590" s="13" t="s">
        <v>16</v>
      </c>
      <c r="G590" s="14">
        <f>G591</f>
        <v>6857428.0800000001</v>
      </c>
      <c r="H590" s="14"/>
    </row>
    <row r="591" spans="1:8" ht="47.25" outlineLevel="7" x14ac:dyDescent="0.25">
      <c r="A591" s="64" t="s">
        <v>101</v>
      </c>
      <c r="B591" s="13" t="s">
        <v>432</v>
      </c>
      <c r="C591" s="13" t="s">
        <v>368</v>
      </c>
      <c r="D591" s="13" t="s">
        <v>20</v>
      </c>
      <c r="E591" s="13" t="s">
        <v>524</v>
      </c>
      <c r="F591" s="13" t="s">
        <v>102</v>
      </c>
      <c r="G591" s="14">
        <v>6857428.0800000001</v>
      </c>
      <c r="H591" s="14"/>
    </row>
    <row r="592" spans="1:8" ht="94.5" outlineLevel="7" x14ac:dyDescent="0.25">
      <c r="A592" s="64" t="s">
        <v>462</v>
      </c>
      <c r="B592" s="13" t="s">
        <v>432</v>
      </c>
      <c r="C592" s="13" t="s">
        <v>368</v>
      </c>
      <c r="D592" s="13" t="s">
        <v>20</v>
      </c>
      <c r="E592" s="13" t="s">
        <v>525</v>
      </c>
      <c r="F592" s="13" t="s">
        <v>16</v>
      </c>
      <c r="G592" s="14">
        <f>G593</f>
        <v>836489.46</v>
      </c>
      <c r="H592" s="14"/>
    </row>
    <row r="593" spans="1:8" ht="47.25" outlineLevel="7" x14ac:dyDescent="0.25">
      <c r="A593" s="64" t="s">
        <v>101</v>
      </c>
      <c r="B593" s="13" t="s">
        <v>432</v>
      </c>
      <c r="C593" s="13" t="s">
        <v>368</v>
      </c>
      <c r="D593" s="13" t="s">
        <v>20</v>
      </c>
      <c r="E593" s="13" t="s">
        <v>525</v>
      </c>
      <c r="F593" s="13" t="s">
        <v>102</v>
      </c>
      <c r="G593" s="14">
        <v>836489.46</v>
      </c>
      <c r="H593" s="14"/>
    </row>
    <row r="594" spans="1:8" s="57" customFormat="1" ht="47.25" outlineLevel="4" x14ac:dyDescent="0.25">
      <c r="A594" s="8" t="s">
        <v>464</v>
      </c>
      <c r="B594" s="9" t="s">
        <v>432</v>
      </c>
      <c r="C594" s="9" t="s">
        <v>368</v>
      </c>
      <c r="D594" s="9" t="s">
        <v>20</v>
      </c>
      <c r="E594" s="9" t="s">
        <v>465</v>
      </c>
      <c r="F594" s="9" t="s">
        <v>16</v>
      </c>
      <c r="G594" s="10">
        <f>G595</f>
        <v>4540496</v>
      </c>
      <c r="H594" s="10">
        <f>H595</f>
        <v>4041050</v>
      </c>
    </row>
    <row r="595" spans="1:8" s="58" customFormat="1" ht="33" customHeight="1" outlineLevel="7" x14ac:dyDescent="0.25">
      <c r="A595" s="12" t="s">
        <v>466</v>
      </c>
      <c r="B595" s="13" t="s">
        <v>432</v>
      </c>
      <c r="C595" s="13" t="s">
        <v>368</v>
      </c>
      <c r="D595" s="13" t="s">
        <v>20</v>
      </c>
      <c r="E595" s="13" t="s">
        <v>467</v>
      </c>
      <c r="F595" s="13" t="s">
        <v>16</v>
      </c>
      <c r="G595" s="14">
        <f>G596+G598+G600</f>
        <v>4540496</v>
      </c>
      <c r="H595" s="14">
        <f>H596+H598+H600</f>
        <v>4041050</v>
      </c>
    </row>
    <row r="596" spans="1:8" s="58" customFormat="1" ht="49.5" customHeight="1" outlineLevel="7" x14ac:dyDescent="0.25">
      <c r="A596" s="12" t="s">
        <v>504</v>
      </c>
      <c r="B596" s="13" t="s">
        <v>432</v>
      </c>
      <c r="C596" s="13" t="s">
        <v>368</v>
      </c>
      <c r="D596" s="13" t="s">
        <v>20</v>
      </c>
      <c r="E596" s="13" t="s">
        <v>505</v>
      </c>
      <c r="F596" s="13" t="s">
        <v>16</v>
      </c>
      <c r="G596" s="14">
        <f>G597</f>
        <v>4041050</v>
      </c>
      <c r="H596" s="14">
        <f>H597</f>
        <v>4041050</v>
      </c>
    </row>
    <row r="597" spans="1:8" s="58" customFormat="1" ht="51" customHeight="1" outlineLevel="7" x14ac:dyDescent="0.25">
      <c r="A597" s="12" t="s">
        <v>101</v>
      </c>
      <c r="B597" s="13" t="s">
        <v>432</v>
      </c>
      <c r="C597" s="13" t="s">
        <v>368</v>
      </c>
      <c r="D597" s="13" t="s">
        <v>20</v>
      </c>
      <c r="E597" s="13" t="s">
        <v>505</v>
      </c>
      <c r="F597" s="13" t="s">
        <v>102</v>
      </c>
      <c r="G597" s="14">
        <f>4041050</f>
        <v>4041050</v>
      </c>
      <c r="H597" s="14">
        <f>G597</f>
        <v>4041050</v>
      </c>
    </row>
    <row r="598" spans="1:8" s="58" customFormat="1" ht="115.5" customHeight="1" outlineLevel="7" x14ac:dyDescent="0.25">
      <c r="A598" s="12" t="s">
        <v>506</v>
      </c>
      <c r="B598" s="13" t="s">
        <v>432</v>
      </c>
      <c r="C598" s="13" t="s">
        <v>368</v>
      </c>
      <c r="D598" s="13" t="s">
        <v>20</v>
      </c>
      <c r="E598" s="13" t="s">
        <v>507</v>
      </c>
      <c r="F598" s="13" t="s">
        <v>16</v>
      </c>
      <c r="G598" s="14">
        <f>G599</f>
        <v>171793.3</v>
      </c>
      <c r="H598" s="65"/>
    </row>
    <row r="599" spans="1:8" s="58" customFormat="1" ht="51" customHeight="1" outlineLevel="7" x14ac:dyDescent="0.25">
      <c r="A599" s="12" t="s">
        <v>101</v>
      </c>
      <c r="B599" s="13" t="s">
        <v>432</v>
      </c>
      <c r="C599" s="13" t="s">
        <v>368</v>
      </c>
      <c r="D599" s="13" t="s">
        <v>20</v>
      </c>
      <c r="E599" s="13" t="s">
        <v>507</v>
      </c>
      <c r="F599" s="13" t="s">
        <v>102</v>
      </c>
      <c r="G599" s="14">
        <f>171793.3</f>
        <v>171793.3</v>
      </c>
      <c r="H599" s="65"/>
    </row>
    <row r="600" spans="1:8" s="58" customFormat="1" ht="51" customHeight="1" outlineLevel="7" x14ac:dyDescent="0.25">
      <c r="A600" s="12" t="s">
        <v>508</v>
      </c>
      <c r="B600" s="13" t="s">
        <v>432</v>
      </c>
      <c r="C600" s="13" t="s">
        <v>368</v>
      </c>
      <c r="D600" s="13" t="s">
        <v>20</v>
      </c>
      <c r="E600" s="13" t="s">
        <v>509</v>
      </c>
      <c r="F600" s="13" t="s">
        <v>16</v>
      </c>
      <c r="G600" s="14">
        <f>G601</f>
        <v>327652.7</v>
      </c>
      <c r="H600" s="65"/>
    </row>
    <row r="601" spans="1:8" s="58" customFormat="1" ht="51" customHeight="1" outlineLevel="7" x14ac:dyDescent="0.25">
      <c r="A601" s="12" t="s">
        <v>101</v>
      </c>
      <c r="B601" s="13" t="s">
        <v>432</v>
      </c>
      <c r="C601" s="13" t="s">
        <v>368</v>
      </c>
      <c r="D601" s="13" t="s">
        <v>20</v>
      </c>
      <c r="E601" s="13" t="s">
        <v>509</v>
      </c>
      <c r="F601" s="13" t="s">
        <v>102</v>
      </c>
      <c r="G601" s="14">
        <f>327652.7</f>
        <v>327652.7</v>
      </c>
      <c r="H601" s="65"/>
    </row>
    <row r="602" spans="1:8" s="11" customFormat="1" ht="67.5" customHeight="1" outlineLevel="7" x14ac:dyDescent="0.25">
      <c r="A602" s="8" t="s">
        <v>526</v>
      </c>
      <c r="B602" s="9" t="s">
        <v>432</v>
      </c>
      <c r="C602" s="9" t="s">
        <v>368</v>
      </c>
      <c r="D602" s="9" t="s">
        <v>20</v>
      </c>
      <c r="E602" s="9" t="s">
        <v>527</v>
      </c>
      <c r="F602" s="9" t="s">
        <v>16</v>
      </c>
      <c r="G602" s="10">
        <f>G603</f>
        <v>38093192</v>
      </c>
      <c r="H602" s="10">
        <f>H603</f>
        <v>33848700</v>
      </c>
    </row>
    <row r="603" spans="1:8" s="11" customFormat="1" ht="39.75" customHeight="1" outlineLevel="7" x14ac:dyDescent="0.25">
      <c r="A603" s="8" t="s">
        <v>528</v>
      </c>
      <c r="B603" s="9" t="s">
        <v>432</v>
      </c>
      <c r="C603" s="9" t="s">
        <v>368</v>
      </c>
      <c r="D603" s="9" t="s">
        <v>20</v>
      </c>
      <c r="E603" s="9" t="s">
        <v>529</v>
      </c>
      <c r="F603" s="9" t="s">
        <v>16</v>
      </c>
      <c r="G603" s="10">
        <f>G604+G611</f>
        <v>38093192</v>
      </c>
      <c r="H603" s="10">
        <f>H604+H611</f>
        <v>33848700</v>
      </c>
    </row>
    <row r="604" spans="1:8" s="11" customFormat="1" ht="51" customHeight="1" outlineLevel="7" x14ac:dyDescent="0.25">
      <c r="A604" s="12" t="s">
        <v>530</v>
      </c>
      <c r="B604" s="13" t="s">
        <v>432</v>
      </c>
      <c r="C604" s="13" t="s">
        <v>368</v>
      </c>
      <c r="D604" s="13" t="s">
        <v>20</v>
      </c>
      <c r="E604" s="13" t="s">
        <v>531</v>
      </c>
      <c r="F604" s="13" t="s">
        <v>16</v>
      </c>
      <c r="G604" s="14">
        <f>G605+G607+G609</f>
        <v>28527030</v>
      </c>
      <c r="H604" s="14">
        <f>H605+H607+H609</f>
        <v>25000000</v>
      </c>
    </row>
    <row r="605" spans="1:8" s="11" customFormat="1" ht="51" customHeight="1" outlineLevel="7" x14ac:dyDescent="0.25">
      <c r="A605" s="12" t="s">
        <v>532</v>
      </c>
      <c r="B605" s="13" t="s">
        <v>432</v>
      </c>
      <c r="C605" s="13" t="s">
        <v>368</v>
      </c>
      <c r="D605" s="13" t="s">
        <v>20</v>
      </c>
      <c r="E605" s="13" t="s">
        <v>533</v>
      </c>
      <c r="F605" s="13" t="s">
        <v>16</v>
      </c>
      <c r="G605" s="14">
        <f>G606</f>
        <v>25000000</v>
      </c>
      <c r="H605" s="14">
        <f>G605</f>
        <v>25000000</v>
      </c>
    </row>
    <row r="606" spans="1:8" s="11" customFormat="1" ht="48.75" customHeight="1" outlineLevel="7" x14ac:dyDescent="0.25">
      <c r="A606" s="12" t="s">
        <v>101</v>
      </c>
      <c r="B606" s="13" t="s">
        <v>432</v>
      </c>
      <c r="C606" s="13" t="s">
        <v>368</v>
      </c>
      <c r="D606" s="13" t="s">
        <v>20</v>
      </c>
      <c r="E606" s="13" t="s">
        <v>533</v>
      </c>
      <c r="F606" s="13" t="s">
        <v>102</v>
      </c>
      <c r="G606" s="14">
        <f>25000000</f>
        <v>25000000</v>
      </c>
      <c r="H606" s="14">
        <f>G606</f>
        <v>25000000</v>
      </c>
    </row>
    <row r="607" spans="1:8" s="11" customFormat="1" ht="117" customHeight="1" outlineLevel="7" x14ac:dyDescent="0.25">
      <c r="A607" s="12" t="s">
        <v>534</v>
      </c>
      <c r="B607" s="13" t="s">
        <v>432</v>
      </c>
      <c r="C607" s="13" t="s">
        <v>368</v>
      </c>
      <c r="D607" s="13" t="s">
        <v>20</v>
      </c>
      <c r="E607" s="13" t="s">
        <v>535</v>
      </c>
      <c r="F607" s="13" t="s">
        <v>16</v>
      </c>
      <c r="G607" s="14">
        <f>G608</f>
        <v>1500000</v>
      </c>
      <c r="H607" s="14"/>
    </row>
    <row r="608" spans="1:8" s="11" customFormat="1" ht="54" customHeight="1" outlineLevel="7" x14ac:dyDescent="0.25">
      <c r="A608" s="12" t="s">
        <v>101</v>
      </c>
      <c r="B608" s="13" t="s">
        <v>432</v>
      </c>
      <c r="C608" s="13" t="s">
        <v>368</v>
      </c>
      <c r="D608" s="13" t="s">
        <v>20</v>
      </c>
      <c r="E608" s="13" t="s">
        <v>535</v>
      </c>
      <c r="F608" s="13" t="s">
        <v>102</v>
      </c>
      <c r="G608" s="14">
        <v>1500000</v>
      </c>
      <c r="H608" s="14"/>
    </row>
    <row r="609" spans="1:8" s="11" customFormat="1" ht="85.5" customHeight="1" outlineLevel="7" x14ac:dyDescent="0.25">
      <c r="A609" s="12" t="s">
        <v>536</v>
      </c>
      <c r="B609" s="13" t="s">
        <v>432</v>
      </c>
      <c r="C609" s="13" t="s">
        <v>368</v>
      </c>
      <c r="D609" s="13" t="s">
        <v>20</v>
      </c>
      <c r="E609" s="13" t="s">
        <v>537</v>
      </c>
      <c r="F609" s="13" t="s">
        <v>16</v>
      </c>
      <c r="G609" s="14">
        <f>G610</f>
        <v>2027030</v>
      </c>
      <c r="H609" s="14"/>
    </row>
    <row r="610" spans="1:8" s="11" customFormat="1" ht="48" customHeight="1" outlineLevel="7" x14ac:dyDescent="0.25">
      <c r="A610" s="12" t="s">
        <v>101</v>
      </c>
      <c r="B610" s="13" t="s">
        <v>432</v>
      </c>
      <c r="C610" s="13" t="s">
        <v>368</v>
      </c>
      <c r="D610" s="13" t="s">
        <v>20</v>
      </c>
      <c r="E610" s="13" t="s">
        <v>537</v>
      </c>
      <c r="F610" s="13" t="s">
        <v>102</v>
      </c>
      <c r="G610" s="14">
        <f>2027030</f>
        <v>2027030</v>
      </c>
      <c r="H610" s="14"/>
    </row>
    <row r="611" spans="1:8" ht="32.25" customHeight="1" outlineLevel="7" x14ac:dyDescent="0.25">
      <c r="A611" s="36" t="s">
        <v>538</v>
      </c>
      <c r="B611" s="13" t="s">
        <v>432</v>
      </c>
      <c r="C611" s="13" t="s">
        <v>368</v>
      </c>
      <c r="D611" s="13" t="s">
        <v>20</v>
      </c>
      <c r="E611" s="13" t="s">
        <v>539</v>
      </c>
      <c r="F611" s="13" t="s">
        <v>16</v>
      </c>
      <c r="G611" s="14">
        <f>G612+G614</f>
        <v>9566162</v>
      </c>
      <c r="H611" s="14">
        <f>H612+H614</f>
        <v>8848700</v>
      </c>
    </row>
    <row r="612" spans="1:8" ht="50.25" customHeight="1" outlineLevel="7" x14ac:dyDescent="0.25">
      <c r="A612" s="36" t="s">
        <v>532</v>
      </c>
      <c r="B612" s="13" t="s">
        <v>432</v>
      </c>
      <c r="C612" s="13" t="s">
        <v>368</v>
      </c>
      <c r="D612" s="13" t="s">
        <v>20</v>
      </c>
      <c r="E612" s="13" t="s">
        <v>540</v>
      </c>
      <c r="F612" s="13" t="s">
        <v>16</v>
      </c>
      <c r="G612" s="14">
        <f>G613</f>
        <v>8848700</v>
      </c>
      <c r="H612" s="14">
        <f>H613</f>
        <v>8848700</v>
      </c>
    </row>
    <row r="613" spans="1:8" ht="50.25" customHeight="1" outlineLevel="7" x14ac:dyDescent="0.25">
      <c r="A613" s="12" t="s">
        <v>101</v>
      </c>
      <c r="B613" s="13" t="s">
        <v>432</v>
      </c>
      <c r="C613" s="13" t="s">
        <v>368</v>
      </c>
      <c r="D613" s="13" t="s">
        <v>20</v>
      </c>
      <c r="E613" s="13" t="s">
        <v>540</v>
      </c>
      <c r="F613" s="13" t="s">
        <v>102</v>
      </c>
      <c r="G613" s="14">
        <f>8848700</f>
        <v>8848700</v>
      </c>
      <c r="H613" s="14">
        <f>G613</f>
        <v>8848700</v>
      </c>
    </row>
    <row r="614" spans="1:8" ht="87" customHeight="1" outlineLevel="7" x14ac:dyDescent="0.25">
      <c r="A614" s="36" t="s">
        <v>536</v>
      </c>
      <c r="B614" s="13" t="s">
        <v>432</v>
      </c>
      <c r="C614" s="13" t="s">
        <v>368</v>
      </c>
      <c r="D614" s="13" t="s">
        <v>20</v>
      </c>
      <c r="E614" s="13" t="s">
        <v>541</v>
      </c>
      <c r="F614" s="13" t="s">
        <v>16</v>
      </c>
      <c r="G614" s="14">
        <f>G615</f>
        <v>717462</v>
      </c>
      <c r="H614" s="14"/>
    </row>
    <row r="615" spans="1:8" ht="50.25" customHeight="1" outlineLevel="7" x14ac:dyDescent="0.25">
      <c r="A615" s="12" t="s">
        <v>101</v>
      </c>
      <c r="B615" s="13" t="s">
        <v>432</v>
      </c>
      <c r="C615" s="13" t="s">
        <v>368</v>
      </c>
      <c r="D615" s="13" t="s">
        <v>20</v>
      </c>
      <c r="E615" s="13" t="s">
        <v>541</v>
      </c>
      <c r="F615" s="13" t="s">
        <v>102</v>
      </c>
      <c r="G615" s="14">
        <f>717462</f>
        <v>717462</v>
      </c>
      <c r="H615" s="14"/>
    </row>
    <row r="616" spans="1:8" s="11" customFormat="1" ht="47.25" outlineLevel="3" x14ac:dyDescent="0.25">
      <c r="A616" s="8" t="s">
        <v>50</v>
      </c>
      <c r="B616" s="9" t="s">
        <v>432</v>
      </c>
      <c r="C616" s="9" t="s">
        <v>368</v>
      </c>
      <c r="D616" s="9" t="s">
        <v>20</v>
      </c>
      <c r="E616" s="9" t="s">
        <v>51</v>
      </c>
      <c r="F616" s="9" t="s">
        <v>16</v>
      </c>
      <c r="G616" s="10">
        <f>G617</f>
        <v>1361093</v>
      </c>
      <c r="H616" s="10"/>
    </row>
    <row r="617" spans="1:8" s="11" customFormat="1" ht="47.25" outlineLevel="4" x14ac:dyDescent="0.25">
      <c r="A617" s="8" t="s">
        <v>52</v>
      </c>
      <c r="B617" s="9" t="s">
        <v>432</v>
      </c>
      <c r="C617" s="9" t="s">
        <v>368</v>
      </c>
      <c r="D617" s="9" t="s">
        <v>20</v>
      </c>
      <c r="E617" s="9" t="s">
        <v>53</v>
      </c>
      <c r="F617" s="9" t="s">
        <v>16</v>
      </c>
      <c r="G617" s="10">
        <f>G618</f>
        <v>1361093</v>
      </c>
      <c r="H617" s="10"/>
    </row>
    <row r="618" spans="1:8" ht="31.5" outlineLevel="5" x14ac:dyDescent="0.25">
      <c r="A618" s="12" t="s">
        <v>134</v>
      </c>
      <c r="B618" s="13" t="s">
        <v>432</v>
      </c>
      <c r="C618" s="13" t="s">
        <v>368</v>
      </c>
      <c r="D618" s="13" t="s">
        <v>20</v>
      </c>
      <c r="E618" s="13" t="s">
        <v>135</v>
      </c>
      <c r="F618" s="13" t="s">
        <v>16</v>
      </c>
      <c r="G618" s="14">
        <f>G619</f>
        <v>1361093</v>
      </c>
      <c r="H618" s="14"/>
    </row>
    <row r="619" spans="1:8" ht="31.5" outlineLevel="6" x14ac:dyDescent="0.25">
      <c r="A619" s="12" t="s">
        <v>56</v>
      </c>
      <c r="B619" s="13" t="s">
        <v>432</v>
      </c>
      <c r="C619" s="13" t="s">
        <v>368</v>
      </c>
      <c r="D619" s="13" t="s">
        <v>20</v>
      </c>
      <c r="E619" s="13" t="s">
        <v>136</v>
      </c>
      <c r="F619" s="13" t="s">
        <v>16</v>
      </c>
      <c r="G619" s="14">
        <f>G620</f>
        <v>1361093</v>
      </c>
      <c r="H619" s="14"/>
    </row>
    <row r="620" spans="1:8" ht="47.25" outlineLevel="7" x14ac:dyDescent="0.25">
      <c r="A620" s="12" t="s">
        <v>101</v>
      </c>
      <c r="B620" s="13" t="s">
        <v>432</v>
      </c>
      <c r="C620" s="13" t="s">
        <v>368</v>
      </c>
      <c r="D620" s="13" t="s">
        <v>20</v>
      </c>
      <c r="E620" s="13" t="s">
        <v>136</v>
      </c>
      <c r="F620" s="13" t="s">
        <v>102</v>
      </c>
      <c r="G620" s="14">
        <v>1361093</v>
      </c>
      <c r="H620" s="14"/>
    </row>
    <row r="621" spans="1:8" s="11" customFormat="1" outlineLevel="2" x14ac:dyDescent="0.25">
      <c r="A621" s="8" t="s">
        <v>542</v>
      </c>
      <c r="B621" s="9" t="s">
        <v>432</v>
      </c>
      <c r="C621" s="9" t="s">
        <v>368</v>
      </c>
      <c r="D621" s="9" t="s">
        <v>368</v>
      </c>
      <c r="E621" s="9" t="s">
        <v>15</v>
      </c>
      <c r="F621" s="9" t="s">
        <v>16</v>
      </c>
      <c r="G621" s="10">
        <f>G622</f>
        <v>12452785.08</v>
      </c>
      <c r="H621" s="10">
        <f>H622</f>
        <v>3537082</v>
      </c>
    </row>
    <row r="622" spans="1:8" s="11" customFormat="1" ht="47.25" outlineLevel="3" x14ac:dyDescent="0.25">
      <c r="A622" s="8" t="s">
        <v>433</v>
      </c>
      <c r="B622" s="9" t="s">
        <v>432</v>
      </c>
      <c r="C622" s="9" t="s">
        <v>368</v>
      </c>
      <c r="D622" s="9" t="s">
        <v>368</v>
      </c>
      <c r="E622" s="9" t="s">
        <v>371</v>
      </c>
      <c r="F622" s="9" t="s">
        <v>16</v>
      </c>
      <c r="G622" s="10">
        <f>G623</f>
        <v>12452785.08</v>
      </c>
      <c r="H622" s="10">
        <f>H623</f>
        <v>3537082</v>
      </c>
    </row>
    <row r="623" spans="1:8" s="11" customFormat="1" ht="47.25" outlineLevel="4" x14ac:dyDescent="0.25">
      <c r="A623" s="8" t="s">
        <v>543</v>
      </c>
      <c r="B623" s="9" t="s">
        <v>432</v>
      </c>
      <c r="C623" s="9" t="s">
        <v>368</v>
      </c>
      <c r="D623" s="9" t="s">
        <v>368</v>
      </c>
      <c r="E623" s="9" t="s">
        <v>544</v>
      </c>
      <c r="F623" s="9" t="s">
        <v>16</v>
      </c>
      <c r="G623" s="10">
        <f>G624+G631</f>
        <v>12452785.08</v>
      </c>
      <c r="H623" s="10">
        <f>H624+H631</f>
        <v>3537082</v>
      </c>
    </row>
    <row r="624" spans="1:8" ht="31.5" outlineLevel="5" x14ac:dyDescent="0.25">
      <c r="A624" s="12" t="s">
        <v>545</v>
      </c>
      <c r="B624" s="13" t="s">
        <v>432</v>
      </c>
      <c r="C624" s="13" t="s">
        <v>368</v>
      </c>
      <c r="D624" s="13" t="s">
        <v>368</v>
      </c>
      <c r="E624" s="13" t="s">
        <v>546</v>
      </c>
      <c r="F624" s="13" t="s">
        <v>16</v>
      </c>
      <c r="G624" s="14">
        <f>G625+G629+G627</f>
        <v>7006085.1200000001</v>
      </c>
      <c r="H624" s="14">
        <f>H625+H629+H627</f>
        <v>176000</v>
      </c>
    </row>
    <row r="625" spans="1:8" ht="31.5" outlineLevel="6" x14ac:dyDescent="0.25">
      <c r="A625" s="12" t="s">
        <v>56</v>
      </c>
      <c r="B625" s="13" t="s">
        <v>432</v>
      </c>
      <c r="C625" s="13" t="s">
        <v>368</v>
      </c>
      <c r="D625" s="13" t="s">
        <v>368</v>
      </c>
      <c r="E625" s="13" t="s">
        <v>547</v>
      </c>
      <c r="F625" s="13" t="s">
        <v>16</v>
      </c>
      <c r="G625" s="14">
        <f>G626</f>
        <v>6815815.1200000001</v>
      </c>
      <c r="H625" s="14"/>
    </row>
    <row r="626" spans="1:8" ht="47.25" outlineLevel="7" x14ac:dyDescent="0.25">
      <c r="A626" s="12" t="s">
        <v>101</v>
      </c>
      <c r="B626" s="13" t="s">
        <v>432</v>
      </c>
      <c r="C626" s="13" t="s">
        <v>368</v>
      </c>
      <c r="D626" s="13" t="s">
        <v>368</v>
      </c>
      <c r="E626" s="13" t="s">
        <v>547</v>
      </c>
      <c r="F626" s="13" t="s">
        <v>102</v>
      </c>
      <c r="G626" s="14">
        <v>6815815.1200000001</v>
      </c>
      <c r="H626" s="14"/>
    </row>
    <row r="627" spans="1:8" ht="47.25" outlineLevel="7" x14ac:dyDescent="0.25">
      <c r="A627" s="12" t="s">
        <v>548</v>
      </c>
      <c r="B627" s="13" t="s">
        <v>432</v>
      </c>
      <c r="C627" s="13" t="s">
        <v>368</v>
      </c>
      <c r="D627" s="13" t="s">
        <v>368</v>
      </c>
      <c r="E627" s="13" t="s">
        <v>549</v>
      </c>
      <c r="F627" s="13" t="s">
        <v>16</v>
      </c>
      <c r="G627" s="14">
        <f>G628</f>
        <v>176000</v>
      </c>
      <c r="H627" s="14">
        <f>G627</f>
        <v>176000</v>
      </c>
    </row>
    <row r="628" spans="1:8" ht="47.25" outlineLevel="7" x14ac:dyDescent="0.25">
      <c r="A628" s="12" t="s">
        <v>101</v>
      </c>
      <c r="B628" s="13" t="s">
        <v>432</v>
      </c>
      <c r="C628" s="13" t="s">
        <v>368</v>
      </c>
      <c r="D628" s="13" t="s">
        <v>368</v>
      </c>
      <c r="E628" s="13" t="s">
        <v>549</v>
      </c>
      <c r="F628" s="13" t="s">
        <v>102</v>
      </c>
      <c r="G628" s="14">
        <v>176000</v>
      </c>
      <c r="H628" s="14">
        <f>G628</f>
        <v>176000</v>
      </c>
    </row>
    <row r="629" spans="1:8" ht="65.25" customHeight="1" outlineLevel="7" x14ac:dyDescent="0.25">
      <c r="A629" s="12" t="s">
        <v>550</v>
      </c>
      <c r="B629" s="13" t="s">
        <v>432</v>
      </c>
      <c r="C629" s="13" t="s">
        <v>368</v>
      </c>
      <c r="D629" s="13" t="s">
        <v>368</v>
      </c>
      <c r="E629" s="13" t="s">
        <v>551</v>
      </c>
      <c r="F629" s="13" t="s">
        <v>16</v>
      </c>
      <c r="G629" s="14">
        <f>G630</f>
        <v>14270</v>
      </c>
      <c r="H629" s="14"/>
    </row>
    <row r="630" spans="1:8" ht="47.25" outlineLevel="7" x14ac:dyDescent="0.25">
      <c r="A630" s="12" t="s">
        <v>101</v>
      </c>
      <c r="B630" s="13" t="s">
        <v>432</v>
      </c>
      <c r="C630" s="13" t="s">
        <v>368</v>
      </c>
      <c r="D630" s="13" t="s">
        <v>368</v>
      </c>
      <c r="E630" s="13" t="s">
        <v>551</v>
      </c>
      <c r="F630" s="13" t="s">
        <v>102</v>
      </c>
      <c r="G630" s="14">
        <v>14270</v>
      </c>
      <c r="H630" s="14"/>
    </row>
    <row r="631" spans="1:8" ht="47.25" outlineLevel="7" x14ac:dyDescent="0.25">
      <c r="A631" s="12" t="s">
        <v>552</v>
      </c>
      <c r="B631" s="13" t="s">
        <v>432</v>
      </c>
      <c r="C631" s="13" t="s">
        <v>368</v>
      </c>
      <c r="D631" s="13" t="s">
        <v>368</v>
      </c>
      <c r="E631" s="13" t="s">
        <v>553</v>
      </c>
      <c r="F631" s="13" t="s">
        <v>16</v>
      </c>
      <c r="G631" s="14">
        <f>G632+G634</f>
        <v>5446699.96</v>
      </c>
      <c r="H631" s="14">
        <f>H632+H634</f>
        <v>3361082</v>
      </c>
    </row>
    <row r="632" spans="1:8" ht="47.25" outlineLevel="6" x14ac:dyDescent="0.25">
      <c r="A632" s="12" t="s">
        <v>554</v>
      </c>
      <c r="B632" s="13" t="s">
        <v>432</v>
      </c>
      <c r="C632" s="13" t="s">
        <v>368</v>
      </c>
      <c r="D632" s="13" t="s">
        <v>368</v>
      </c>
      <c r="E632" s="13" t="s">
        <v>555</v>
      </c>
      <c r="F632" s="13" t="s">
        <v>16</v>
      </c>
      <c r="G632" s="14">
        <f>G633</f>
        <v>3361082</v>
      </c>
      <c r="H632" s="14">
        <f>H633</f>
        <v>3361082</v>
      </c>
    </row>
    <row r="633" spans="1:8" ht="47.25" outlineLevel="7" x14ac:dyDescent="0.25">
      <c r="A633" s="12" t="s">
        <v>101</v>
      </c>
      <c r="B633" s="13" t="s">
        <v>432</v>
      </c>
      <c r="C633" s="13" t="s">
        <v>368</v>
      </c>
      <c r="D633" s="13" t="s">
        <v>368</v>
      </c>
      <c r="E633" s="13" t="s">
        <v>555</v>
      </c>
      <c r="F633" s="13" t="s">
        <v>102</v>
      </c>
      <c r="G633" s="14">
        <v>3361082</v>
      </c>
      <c r="H633" s="14">
        <f>G633</f>
        <v>3361082</v>
      </c>
    </row>
    <row r="634" spans="1:8" ht="63" outlineLevel="6" x14ac:dyDescent="0.25">
      <c r="A634" s="12" t="s">
        <v>550</v>
      </c>
      <c r="B634" s="13" t="s">
        <v>432</v>
      </c>
      <c r="C634" s="13" t="s">
        <v>368</v>
      </c>
      <c r="D634" s="13" t="s">
        <v>368</v>
      </c>
      <c r="E634" s="13" t="s">
        <v>556</v>
      </c>
      <c r="F634" s="13" t="s">
        <v>16</v>
      </c>
      <c r="G634" s="14">
        <f>G635</f>
        <v>2085617.96</v>
      </c>
      <c r="H634" s="14"/>
    </row>
    <row r="635" spans="1:8" ht="47.25" outlineLevel="7" x14ac:dyDescent="0.25">
      <c r="A635" s="12" t="s">
        <v>101</v>
      </c>
      <c r="B635" s="13" t="s">
        <v>432</v>
      </c>
      <c r="C635" s="13" t="s">
        <v>368</v>
      </c>
      <c r="D635" s="13" t="s">
        <v>368</v>
      </c>
      <c r="E635" s="13" t="s">
        <v>556</v>
      </c>
      <c r="F635" s="13" t="s">
        <v>102</v>
      </c>
      <c r="G635" s="14">
        <v>2085617.96</v>
      </c>
      <c r="H635" s="14"/>
    </row>
    <row r="636" spans="1:8" s="11" customFormat="1" outlineLevel="2" x14ac:dyDescent="0.25">
      <c r="A636" s="8" t="s">
        <v>369</v>
      </c>
      <c r="B636" s="9" t="s">
        <v>432</v>
      </c>
      <c r="C636" s="9" t="s">
        <v>368</v>
      </c>
      <c r="D636" s="9" t="s">
        <v>195</v>
      </c>
      <c r="E636" s="9" t="s">
        <v>15</v>
      </c>
      <c r="F636" s="9" t="s">
        <v>16</v>
      </c>
      <c r="G636" s="10">
        <f>G637+G675</f>
        <v>47436313.899999999</v>
      </c>
      <c r="H636" s="10">
        <f>H637+H675</f>
        <v>18753619.760000002</v>
      </c>
    </row>
    <row r="637" spans="1:8" s="11" customFormat="1" ht="47.25" outlineLevel="3" x14ac:dyDescent="0.25">
      <c r="A637" s="8" t="s">
        <v>433</v>
      </c>
      <c r="B637" s="9" t="s">
        <v>432</v>
      </c>
      <c r="C637" s="9" t="s">
        <v>368</v>
      </c>
      <c r="D637" s="9" t="s">
        <v>195</v>
      </c>
      <c r="E637" s="9" t="s">
        <v>371</v>
      </c>
      <c r="F637" s="9" t="s">
        <v>16</v>
      </c>
      <c r="G637" s="10">
        <f>G638+G653</f>
        <v>46926613.899999999</v>
      </c>
      <c r="H637" s="10">
        <f>H638+H653</f>
        <v>18753619.760000002</v>
      </c>
    </row>
    <row r="638" spans="1:8" s="11" customFormat="1" ht="63" outlineLevel="4" x14ac:dyDescent="0.25">
      <c r="A638" s="8" t="s">
        <v>557</v>
      </c>
      <c r="B638" s="9" t="s">
        <v>432</v>
      </c>
      <c r="C638" s="9" t="s">
        <v>368</v>
      </c>
      <c r="D638" s="9" t="s">
        <v>195</v>
      </c>
      <c r="E638" s="9" t="s">
        <v>558</v>
      </c>
      <c r="F638" s="9" t="s">
        <v>16</v>
      </c>
      <c r="G638" s="10">
        <f>G639+G642+G645</f>
        <v>20605239.18</v>
      </c>
      <c r="H638" s="10">
        <f>H639+H642+H645</f>
        <v>29332.87</v>
      </c>
    </row>
    <row r="639" spans="1:8" ht="47.25" outlineLevel="5" x14ac:dyDescent="0.25">
      <c r="A639" s="12" t="s">
        <v>559</v>
      </c>
      <c r="B639" s="13" t="s">
        <v>432</v>
      </c>
      <c r="C639" s="13" t="s">
        <v>368</v>
      </c>
      <c r="D639" s="13" t="s">
        <v>195</v>
      </c>
      <c r="E639" s="13" t="s">
        <v>560</v>
      </c>
      <c r="F639" s="13" t="s">
        <v>16</v>
      </c>
      <c r="G639" s="14">
        <f>G640</f>
        <v>20298662</v>
      </c>
      <c r="H639" s="14"/>
    </row>
    <row r="640" spans="1:8" ht="47.25" outlineLevel="6" x14ac:dyDescent="0.25">
      <c r="A640" s="12" t="s">
        <v>144</v>
      </c>
      <c r="B640" s="13" t="s">
        <v>432</v>
      </c>
      <c r="C640" s="13" t="s">
        <v>368</v>
      </c>
      <c r="D640" s="13" t="s">
        <v>195</v>
      </c>
      <c r="E640" s="13" t="s">
        <v>561</v>
      </c>
      <c r="F640" s="13" t="s">
        <v>16</v>
      </c>
      <c r="G640" s="14">
        <f>G641</f>
        <v>20298662</v>
      </c>
      <c r="H640" s="14"/>
    </row>
    <row r="641" spans="1:8" ht="48.75" customHeight="1" outlineLevel="7" x14ac:dyDescent="0.25">
      <c r="A641" s="12" t="s">
        <v>101</v>
      </c>
      <c r="B641" s="13" t="s">
        <v>432</v>
      </c>
      <c r="C641" s="13" t="s">
        <v>368</v>
      </c>
      <c r="D641" s="13" t="s">
        <v>195</v>
      </c>
      <c r="E641" s="13" t="s">
        <v>561</v>
      </c>
      <c r="F641" s="13" t="s">
        <v>102</v>
      </c>
      <c r="G641" s="14">
        <v>20298662</v>
      </c>
      <c r="H641" s="14"/>
    </row>
    <row r="642" spans="1:8" ht="31.5" outlineLevel="5" x14ac:dyDescent="0.25">
      <c r="A642" s="12" t="s">
        <v>452</v>
      </c>
      <c r="B642" s="13" t="s">
        <v>432</v>
      </c>
      <c r="C642" s="13" t="s">
        <v>368</v>
      </c>
      <c r="D642" s="13" t="s">
        <v>195</v>
      </c>
      <c r="E642" s="13" t="s">
        <v>562</v>
      </c>
      <c r="F642" s="13" t="s">
        <v>16</v>
      </c>
      <c r="G642" s="14">
        <f>G643</f>
        <v>261335</v>
      </c>
      <c r="H642" s="14"/>
    </row>
    <row r="643" spans="1:8" ht="78.75" outlineLevel="6" x14ac:dyDescent="0.25">
      <c r="A643" s="12" t="s">
        <v>46</v>
      </c>
      <c r="B643" s="13" t="s">
        <v>432</v>
      </c>
      <c r="C643" s="13" t="s">
        <v>368</v>
      </c>
      <c r="D643" s="13" t="s">
        <v>195</v>
      </c>
      <c r="E643" s="13" t="s">
        <v>563</v>
      </c>
      <c r="F643" s="13" t="s">
        <v>16</v>
      </c>
      <c r="G643" s="14">
        <f>G644</f>
        <v>261335</v>
      </c>
      <c r="H643" s="14"/>
    </row>
    <row r="644" spans="1:8" ht="47.25" outlineLevel="7" x14ac:dyDescent="0.25">
      <c r="A644" s="12" t="s">
        <v>101</v>
      </c>
      <c r="B644" s="13" t="s">
        <v>432</v>
      </c>
      <c r="C644" s="13" t="s">
        <v>368</v>
      </c>
      <c r="D644" s="13" t="s">
        <v>195</v>
      </c>
      <c r="E644" s="13" t="s">
        <v>563</v>
      </c>
      <c r="F644" s="13" t="s">
        <v>102</v>
      </c>
      <c r="G644" s="14">
        <v>261335</v>
      </c>
      <c r="H644" s="14"/>
    </row>
    <row r="645" spans="1:8" ht="85.5" customHeight="1" outlineLevel="7" x14ac:dyDescent="0.25">
      <c r="A645" s="62" t="s">
        <v>455</v>
      </c>
      <c r="B645" s="101" t="s">
        <v>432</v>
      </c>
      <c r="C645" s="101" t="s">
        <v>368</v>
      </c>
      <c r="D645" s="101" t="s">
        <v>195</v>
      </c>
      <c r="E645" s="101" t="s">
        <v>564</v>
      </c>
      <c r="F645" s="101" t="s">
        <v>16</v>
      </c>
      <c r="G645" s="94">
        <f>G647+G649+G651</f>
        <v>45242.179999999993</v>
      </c>
      <c r="H645" s="94">
        <f>H647+H649</f>
        <v>29332.87</v>
      </c>
    </row>
    <row r="646" spans="1:8" ht="78.75" outlineLevel="7" x14ac:dyDescent="0.25">
      <c r="A646" s="63" t="s">
        <v>457</v>
      </c>
      <c r="B646" s="102"/>
      <c r="C646" s="102"/>
      <c r="D646" s="102"/>
      <c r="E646" s="102"/>
      <c r="F646" s="102"/>
      <c r="G646" s="95"/>
      <c r="H646" s="95"/>
    </row>
    <row r="647" spans="1:8" ht="78.75" outlineLevel="7" x14ac:dyDescent="0.25">
      <c r="A647" s="12" t="s">
        <v>458</v>
      </c>
      <c r="B647" s="13" t="s">
        <v>432</v>
      </c>
      <c r="C647" s="13" t="s">
        <v>368</v>
      </c>
      <c r="D647" s="13" t="s">
        <v>195</v>
      </c>
      <c r="E647" s="13" t="s">
        <v>565</v>
      </c>
      <c r="F647" s="13" t="s">
        <v>16</v>
      </c>
      <c r="G647" s="14">
        <f>G648</f>
        <v>29332.87</v>
      </c>
      <c r="H647" s="14">
        <f>H648</f>
        <v>29332.87</v>
      </c>
    </row>
    <row r="648" spans="1:8" ht="47.25" outlineLevel="7" x14ac:dyDescent="0.25">
      <c r="A648" s="64" t="s">
        <v>101</v>
      </c>
      <c r="B648" s="13" t="s">
        <v>432</v>
      </c>
      <c r="C648" s="13" t="s">
        <v>368</v>
      </c>
      <c r="D648" s="13" t="s">
        <v>195</v>
      </c>
      <c r="E648" s="13" t="s">
        <v>565</v>
      </c>
      <c r="F648" s="13" t="s">
        <v>102</v>
      </c>
      <c r="G648" s="14">
        <v>29332.87</v>
      </c>
      <c r="H648" s="14">
        <f>G648</f>
        <v>29332.87</v>
      </c>
    </row>
    <row r="649" spans="1:8" ht="126" outlineLevel="7" x14ac:dyDescent="0.25">
      <c r="A649" s="64" t="s">
        <v>460</v>
      </c>
      <c r="B649" s="13" t="s">
        <v>432</v>
      </c>
      <c r="C649" s="13" t="s">
        <v>368</v>
      </c>
      <c r="D649" s="13" t="s">
        <v>195</v>
      </c>
      <c r="E649" s="13" t="s">
        <v>566</v>
      </c>
      <c r="F649" s="13" t="s">
        <v>16</v>
      </c>
      <c r="G649" s="14">
        <f>G650</f>
        <v>13530.97</v>
      </c>
      <c r="H649" s="14"/>
    </row>
    <row r="650" spans="1:8" ht="47.25" outlineLevel="7" x14ac:dyDescent="0.25">
      <c r="A650" s="64" t="s">
        <v>101</v>
      </c>
      <c r="B650" s="13" t="s">
        <v>432</v>
      </c>
      <c r="C650" s="13" t="s">
        <v>368</v>
      </c>
      <c r="D650" s="13" t="s">
        <v>195</v>
      </c>
      <c r="E650" s="13" t="s">
        <v>566</v>
      </c>
      <c r="F650" s="13" t="s">
        <v>102</v>
      </c>
      <c r="G650" s="14">
        <f>13530.97</f>
        <v>13530.97</v>
      </c>
      <c r="H650" s="14"/>
    </row>
    <row r="651" spans="1:8" ht="94.5" outlineLevel="7" x14ac:dyDescent="0.25">
      <c r="A651" s="64" t="s">
        <v>462</v>
      </c>
      <c r="B651" s="13" t="s">
        <v>432</v>
      </c>
      <c r="C651" s="13" t="s">
        <v>368</v>
      </c>
      <c r="D651" s="13" t="s">
        <v>195</v>
      </c>
      <c r="E651" s="13" t="s">
        <v>567</v>
      </c>
      <c r="F651" s="13" t="s">
        <v>16</v>
      </c>
      <c r="G651" s="14">
        <f>G652</f>
        <v>2378.34</v>
      </c>
      <c r="H651" s="14"/>
    </row>
    <row r="652" spans="1:8" ht="47.25" outlineLevel="7" x14ac:dyDescent="0.25">
      <c r="A652" s="64" t="s">
        <v>101</v>
      </c>
      <c r="B652" s="13" t="s">
        <v>432</v>
      </c>
      <c r="C652" s="13" t="s">
        <v>368</v>
      </c>
      <c r="D652" s="13" t="s">
        <v>195</v>
      </c>
      <c r="E652" s="13" t="s">
        <v>567</v>
      </c>
      <c r="F652" s="13" t="s">
        <v>102</v>
      </c>
      <c r="G652" s="14">
        <v>2378.34</v>
      </c>
      <c r="H652" s="14"/>
    </row>
    <row r="653" spans="1:8" s="11" customFormat="1" ht="31.5" outlineLevel="4" x14ac:dyDescent="0.25">
      <c r="A653" s="8" t="s">
        <v>492</v>
      </c>
      <c r="B653" s="9" t="s">
        <v>432</v>
      </c>
      <c r="C653" s="9" t="s">
        <v>368</v>
      </c>
      <c r="D653" s="9" t="s">
        <v>195</v>
      </c>
      <c r="E653" s="9" t="s">
        <v>493</v>
      </c>
      <c r="F653" s="9" t="s">
        <v>16</v>
      </c>
      <c r="G653" s="10">
        <f>G654+G661+G664+G667</f>
        <v>26321374.719999999</v>
      </c>
      <c r="H653" s="10">
        <f>H654+H661+H664+H667</f>
        <v>18724286.890000001</v>
      </c>
    </row>
    <row r="654" spans="1:8" ht="31.5" outlineLevel="5" x14ac:dyDescent="0.25">
      <c r="A654" s="12" t="s">
        <v>568</v>
      </c>
      <c r="B654" s="13" t="s">
        <v>432</v>
      </c>
      <c r="C654" s="13" t="s">
        <v>368</v>
      </c>
      <c r="D654" s="13" t="s">
        <v>195</v>
      </c>
      <c r="E654" s="13" t="s">
        <v>495</v>
      </c>
      <c r="F654" s="13" t="s">
        <v>16</v>
      </c>
      <c r="G654" s="14">
        <f>G657+G659+G655</f>
        <v>7434096.8200000003</v>
      </c>
      <c r="H654" s="14">
        <f>H657+H659+H655</f>
        <v>1604193.07</v>
      </c>
    </row>
    <row r="655" spans="1:8" ht="47.25" outlineLevel="5" x14ac:dyDescent="0.25">
      <c r="A655" s="12" t="s">
        <v>144</v>
      </c>
      <c r="B655" s="13" t="s">
        <v>432</v>
      </c>
      <c r="C655" s="13" t="s">
        <v>368</v>
      </c>
      <c r="D655" s="13" t="s">
        <v>195</v>
      </c>
      <c r="E655" s="13" t="s">
        <v>569</v>
      </c>
      <c r="F655" s="13" t="s">
        <v>16</v>
      </c>
      <c r="G655" s="14">
        <f>G656</f>
        <v>341096.89</v>
      </c>
      <c r="H655" s="14"/>
    </row>
    <row r="656" spans="1:8" ht="47.25" outlineLevel="5" x14ac:dyDescent="0.25">
      <c r="A656" s="12" t="s">
        <v>101</v>
      </c>
      <c r="B656" s="13" t="s">
        <v>432</v>
      </c>
      <c r="C656" s="13" t="s">
        <v>368</v>
      </c>
      <c r="D656" s="13" t="s">
        <v>195</v>
      </c>
      <c r="E656" s="13" t="s">
        <v>569</v>
      </c>
      <c r="F656" s="13" t="s">
        <v>102</v>
      </c>
      <c r="G656" s="14">
        <v>341096.89</v>
      </c>
      <c r="H656" s="14"/>
    </row>
    <row r="657" spans="1:8" ht="94.5" outlineLevel="6" x14ac:dyDescent="0.25">
      <c r="A657" s="12" t="s">
        <v>496</v>
      </c>
      <c r="B657" s="13" t="s">
        <v>432</v>
      </c>
      <c r="C657" s="13" t="s">
        <v>368</v>
      </c>
      <c r="D657" s="13" t="s">
        <v>195</v>
      </c>
      <c r="E657" s="13" t="s">
        <v>497</v>
      </c>
      <c r="F657" s="13" t="s">
        <v>16</v>
      </c>
      <c r="G657" s="14">
        <f>G658</f>
        <v>1604193.07</v>
      </c>
      <c r="H657" s="14">
        <f>H658</f>
        <v>1604193.07</v>
      </c>
    </row>
    <row r="658" spans="1:8" ht="47.25" outlineLevel="7" x14ac:dyDescent="0.25">
      <c r="A658" s="12" t="s">
        <v>101</v>
      </c>
      <c r="B658" s="13" t="s">
        <v>432</v>
      </c>
      <c r="C658" s="13" t="s">
        <v>368</v>
      </c>
      <c r="D658" s="13" t="s">
        <v>195</v>
      </c>
      <c r="E658" s="13" t="s">
        <v>497</v>
      </c>
      <c r="F658" s="13" t="s">
        <v>102</v>
      </c>
      <c r="G658" s="14">
        <v>1604193.07</v>
      </c>
      <c r="H658" s="14">
        <f>G658</f>
        <v>1604193.07</v>
      </c>
    </row>
    <row r="659" spans="1:8" ht="126" outlineLevel="6" x14ac:dyDescent="0.25">
      <c r="A659" s="12" t="s">
        <v>498</v>
      </c>
      <c r="B659" s="59" t="s">
        <v>432</v>
      </c>
      <c r="C659" s="59" t="s">
        <v>368</v>
      </c>
      <c r="D659" s="59" t="s">
        <v>195</v>
      </c>
      <c r="E659" s="59" t="s">
        <v>499</v>
      </c>
      <c r="F659" s="59" t="s">
        <v>16</v>
      </c>
      <c r="G659" s="60">
        <f>G660</f>
        <v>5488806.8600000003</v>
      </c>
      <c r="H659" s="60"/>
    </row>
    <row r="660" spans="1:8" ht="47.25" outlineLevel="7" x14ac:dyDescent="0.25">
      <c r="A660" s="12" t="s">
        <v>101</v>
      </c>
      <c r="B660" s="59" t="s">
        <v>432</v>
      </c>
      <c r="C660" s="59" t="s">
        <v>368</v>
      </c>
      <c r="D660" s="59" t="s">
        <v>195</v>
      </c>
      <c r="E660" s="59" t="s">
        <v>499</v>
      </c>
      <c r="F660" s="59" t="s">
        <v>102</v>
      </c>
      <c r="G660" s="60">
        <v>5488806.8600000003</v>
      </c>
      <c r="H660" s="60"/>
    </row>
    <row r="661" spans="1:8" ht="31.5" outlineLevel="5" x14ac:dyDescent="0.25">
      <c r="A661" s="12" t="s">
        <v>570</v>
      </c>
      <c r="B661" s="13" t="s">
        <v>432</v>
      </c>
      <c r="C661" s="13" t="s">
        <v>368</v>
      </c>
      <c r="D661" s="13" t="s">
        <v>195</v>
      </c>
      <c r="E661" s="13" t="s">
        <v>501</v>
      </c>
      <c r="F661" s="13" t="s">
        <v>16</v>
      </c>
      <c r="G661" s="14">
        <f>G662</f>
        <v>15428367.9</v>
      </c>
      <c r="H661" s="14">
        <f>H662</f>
        <v>15428367.9</v>
      </c>
    </row>
    <row r="662" spans="1:8" ht="31.5" outlineLevel="6" x14ac:dyDescent="0.25">
      <c r="A662" s="12" t="s">
        <v>502</v>
      </c>
      <c r="B662" s="13" t="s">
        <v>432</v>
      </c>
      <c r="C662" s="13" t="s">
        <v>368</v>
      </c>
      <c r="D662" s="13" t="s">
        <v>195</v>
      </c>
      <c r="E662" s="13" t="s">
        <v>503</v>
      </c>
      <c r="F662" s="13" t="s">
        <v>16</v>
      </c>
      <c r="G662" s="14">
        <f>G663</f>
        <v>15428367.9</v>
      </c>
      <c r="H662" s="14">
        <f>H663</f>
        <v>15428367.9</v>
      </c>
    </row>
    <row r="663" spans="1:8" ht="47.25" outlineLevel="7" x14ac:dyDescent="0.25">
      <c r="A663" s="12" t="s">
        <v>101</v>
      </c>
      <c r="B663" s="13" t="s">
        <v>432</v>
      </c>
      <c r="C663" s="13" t="s">
        <v>368</v>
      </c>
      <c r="D663" s="13" t="s">
        <v>195</v>
      </c>
      <c r="E663" s="13" t="s">
        <v>503</v>
      </c>
      <c r="F663" s="13" t="s">
        <v>102</v>
      </c>
      <c r="G663" s="14">
        <v>15428367.9</v>
      </c>
      <c r="H663" s="14">
        <f>G663</f>
        <v>15428367.9</v>
      </c>
    </row>
    <row r="664" spans="1:8" ht="31.5" outlineLevel="5" x14ac:dyDescent="0.25">
      <c r="A664" s="12" t="s">
        <v>571</v>
      </c>
      <c r="B664" s="13" t="s">
        <v>432</v>
      </c>
      <c r="C664" s="13" t="s">
        <v>368</v>
      </c>
      <c r="D664" s="13" t="s">
        <v>195</v>
      </c>
      <c r="E664" s="13" t="s">
        <v>572</v>
      </c>
      <c r="F664" s="13" t="s">
        <v>16</v>
      </c>
      <c r="G664" s="14">
        <f>G665</f>
        <v>850000</v>
      </c>
      <c r="H664" s="14"/>
    </row>
    <row r="665" spans="1:8" ht="78.75" outlineLevel="6" x14ac:dyDescent="0.25">
      <c r="A665" s="12" t="s">
        <v>46</v>
      </c>
      <c r="B665" s="13" t="s">
        <v>432</v>
      </c>
      <c r="C665" s="13" t="s">
        <v>368</v>
      </c>
      <c r="D665" s="13" t="s">
        <v>195</v>
      </c>
      <c r="E665" s="13" t="s">
        <v>573</v>
      </c>
      <c r="F665" s="13" t="s">
        <v>16</v>
      </c>
      <c r="G665" s="14">
        <f>G666</f>
        <v>850000</v>
      </c>
      <c r="H665" s="14"/>
    </row>
    <row r="666" spans="1:8" ht="55.5" customHeight="1" outlineLevel="7" x14ac:dyDescent="0.25">
      <c r="A666" s="12" t="s">
        <v>101</v>
      </c>
      <c r="B666" s="13" t="s">
        <v>432</v>
      </c>
      <c r="C666" s="13" t="s">
        <v>368</v>
      </c>
      <c r="D666" s="13" t="s">
        <v>195</v>
      </c>
      <c r="E666" s="13" t="s">
        <v>573</v>
      </c>
      <c r="F666" s="13" t="s">
        <v>102</v>
      </c>
      <c r="G666" s="14">
        <v>850000</v>
      </c>
      <c r="H666" s="14"/>
    </row>
    <row r="667" spans="1:8" ht="78.75" customHeight="1" outlineLevel="7" x14ac:dyDescent="0.25">
      <c r="A667" s="62" t="s">
        <v>455</v>
      </c>
      <c r="B667" s="101" t="s">
        <v>432</v>
      </c>
      <c r="C667" s="101" t="s">
        <v>368</v>
      </c>
      <c r="D667" s="101" t="s">
        <v>195</v>
      </c>
      <c r="E667" s="101" t="s">
        <v>574</v>
      </c>
      <c r="F667" s="101" t="s">
        <v>16</v>
      </c>
      <c r="G667" s="94">
        <f>G669+G673+G671</f>
        <v>2608910</v>
      </c>
      <c r="H667" s="94">
        <f>H669+H673+H671</f>
        <v>1691725.92</v>
      </c>
    </row>
    <row r="668" spans="1:8" ht="78.75" outlineLevel="7" x14ac:dyDescent="0.25">
      <c r="A668" s="63" t="s">
        <v>457</v>
      </c>
      <c r="B668" s="102"/>
      <c r="C668" s="102"/>
      <c r="D668" s="102"/>
      <c r="E668" s="102"/>
      <c r="F668" s="102"/>
      <c r="G668" s="95"/>
      <c r="H668" s="95"/>
    </row>
    <row r="669" spans="1:8" ht="78.75" outlineLevel="7" x14ac:dyDescent="0.25">
      <c r="A669" s="12" t="s">
        <v>458</v>
      </c>
      <c r="B669" s="13" t="s">
        <v>432</v>
      </c>
      <c r="C669" s="13" t="s">
        <v>368</v>
      </c>
      <c r="D669" s="13" t="s">
        <v>195</v>
      </c>
      <c r="E669" s="13" t="s">
        <v>575</v>
      </c>
      <c r="F669" s="13" t="s">
        <v>16</v>
      </c>
      <c r="G669" s="14">
        <f>G670</f>
        <v>1691725.92</v>
      </c>
      <c r="H669" s="14">
        <f>H670</f>
        <v>1691725.92</v>
      </c>
    </row>
    <row r="670" spans="1:8" ht="47.25" outlineLevel="7" x14ac:dyDescent="0.25">
      <c r="A670" s="64" t="s">
        <v>101</v>
      </c>
      <c r="B670" s="13" t="s">
        <v>432</v>
      </c>
      <c r="C670" s="13" t="s">
        <v>368</v>
      </c>
      <c r="D670" s="13" t="s">
        <v>195</v>
      </c>
      <c r="E670" s="13" t="s">
        <v>575</v>
      </c>
      <c r="F670" s="13" t="s">
        <v>102</v>
      </c>
      <c r="G670" s="14">
        <f>1691725.92</f>
        <v>1691725.92</v>
      </c>
      <c r="H670" s="14">
        <f>G670</f>
        <v>1691725.92</v>
      </c>
    </row>
    <row r="671" spans="1:8" ht="126" outlineLevel="7" x14ac:dyDescent="0.25">
      <c r="A671" s="64" t="s">
        <v>460</v>
      </c>
      <c r="B671" s="13" t="s">
        <v>432</v>
      </c>
      <c r="C671" s="13" t="s">
        <v>368</v>
      </c>
      <c r="D671" s="13" t="s">
        <v>195</v>
      </c>
      <c r="E671" s="13" t="s">
        <v>576</v>
      </c>
      <c r="F671" s="13" t="s">
        <v>16</v>
      </c>
      <c r="G671" s="14">
        <f>G672</f>
        <v>780017.12</v>
      </c>
      <c r="H671" s="14"/>
    </row>
    <row r="672" spans="1:8" ht="47.25" outlineLevel="7" x14ac:dyDescent="0.25">
      <c r="A672" s="64" t="s">
        <v>101</v>
      </c>
      <c r="B672" s="13" t="s">
        <v>432</v>
      </c>
      <c r="C672" s="13" t="s">
        <v>368</v>
      </c>
      <c r="D672" s="13" t="s">
        <v>195</v>
      </c>
      <c r="E672" s="13" t="s">
        <v>576</v>
      </c>
      <c r="F672" s="13" t="s">
        <v>102</v>
      </c>
      <c r="G672" s="14">
        <f>780017.12</f>
        <v>780017.12</v>
      </c>
      <c r="H672" s="14"/>
    </row>
    <row r="673" spans="1:8" ht="94.5" outlineLevel="7" x14ac:dyDescent="0.25">
      <c r="A673" s="64" t="s">
        <v>462</v>
      </c>
      <c r="B673" s="13" t="s">
        <v>432</v>
      </c>
      <c r="C673" s="13" t="s">
        <v>368</v>
      </c>
      <c r="D673" s="13" t="s">
        <v>195</v>
      </c>
      <c r="E673" s="13" t="s">
        <v>577</v>
      </c>
      <c r="F673" s="13" t="s">
        <v>16</v>
      </c>
      <c r="G673" s="14">
        <f>G674</f>
        <v>137166.96</v>
      </c>
      <c r="H673" s="14"/>
    </row>
    <row r="674" spans="1:8" ht="47.25" outlineLevel="7" x14ac:dyDescent="0.25">
      <c r="A674" s="64" t="s">
        <v>101</v>
      </c>
      <c r="B674" s="13" t="s">
        <v>432</v>
      </c>
      <c r="C674" s="13" t="s">
        <v>368</v>
      </c>
      <c r="D674" s="13" t="s">
        <v>195</v>
      </c>
      <c r="E674" s="13" t="s">
        <v>577</v>
      </c>
      <c r="F674" s="13" t="s">
        <v>102</v>
      </c>
      <c r="G674" s="14">
        <v>137166.96</v>
      </c>
      <c r="H674" s="14"/>
    </row>
    <row r="675" spans="1:8" s="11" customFormat="1" ht="47.25" outlineLevel="3" x14ac:dyDescent="0.25">
      <c r="A675" s="8" t="s">
        <v>50</v>
      </c>
      <c r="B675" s="9" t="s">
        <v>432</v>
      </c>
      <c r="C675" s="9" t="s">
        <v>368</v>
      </c>
      <c r="D675" s="9" t="s">
        <v>195</v>
      </c>
      <c r="E675" s="9" t="s">
        <v>51</v>
      </c>
      <c r="F675" s="9" t="s">
        <v>16</v>
      </c>
      <c r="G675" s="10">
        <f>G676</f>
        <v>509700</v>
      </c>
      <c r="H675" s="10"/>
    </row>
    <row r="676" spans="1:8" s="11" customFormat="1" ht="47.25" outlineLevel="4" x14ac:dyDescent="0.25">
      <c r="A676" s="8" t="s">
        <v>52</v>
      </c>
      <c r="B676" s="9" t="s">
        <v>432</v>
      </c>
      <c r="C676" s="9" t="s">
        <v>368</v>
      </c>
      <c r="D676" s="9" t="s">
        <v>195</v>
      </c>
      <c r="E676" s="9" t="s">
        <v>53</v>
      </c>
      <c r="F676" s="9" t="s">
        <v>16</v>
      </c>
      <c r="G676" s="10">
        <f>G677</f>
        <v>509700</v>
      </c>
      <c r="H676" s="10"/>
    </row>
    <row r="677" spans="1:8" ht="31.5" outlineLevel="5" x14ac:dyDescent="0.25">
      <c r="A677" s="12" t="s">
        <v>134</v>
      </c>
      <c r="B677" s="13" t="s">
        <v>432</v>
      </c>
      <c r="C677" s="13" t="s">
        <v>368</v>
      </c>
      <c r="D677" s="13" t="s">
        <v>195</v>
      </c>
      <c r="E677" s="13" t="s">
        <v>135</v>
      </c>
      <c r="F677" s="13" t="s">
        <v>16</v>
      </c>
      <c r="G677" s="14">
        <f>G678</f>
        <v>509700</v>
      </c>
      <c r="H677" s="14"/>
    </row>
    <row r="678" spans="1:8" ht="31.5" outlineLevel="6" x14ac:dyDescent="0.25">
      <c r="A678" s="12" t="s">
        <v>56</v>
      </c>
      <c r="B678" s="13" t="s">
        <v>432</v>
      </c>
      <c r="C678" s="13" t="s">
        <v>368</v>
      </c>
      <c r="D678" s="13" t="s">
        <v>195</v>
      </c>
      <c r="E678" s="13" t="s">
        <v>136</v>
      </c>
      <c r="F678" s="13" t="s">
        <v>16</v>
      </c>
      <c r="G678" s="14">
        <f>G679</f>
        <v>509700</v>
      </c>
      <c r="H678" s="14"/>
    </row>
    <row r="679" spans="1:8" ht="47.25" outlineLevel="7" x14ac:dyDescent="0.25">
      <c r="A679" s="12" t="s">
        <v>101</v>
      </c>
      <c r="B679" s="13" t="s">
        <v>432</v>
      </c>
      <c r="C679" s="13" t="s">
        <v>368</v>
      </c>
      <c r="D679" s="13" t="s">
        <v>195</v>
      </c>
      <c r="E679" s="13" t="s">
        <v>136</v>
      </c>
      <c r="F679" s="13" t="s">
        <v>102</v>
      </c>
      <c r="G679" s="14">
        <v>509700</v>
      </c>
      <c r="H679" s="14"/>
    </row>
    <row r="680" spans="1:8" s="11" customFormat="1" outlineLevel="1" x14ac:dyDescent="0.25">
      <c r="A680" s="8" t="s">
        <v>381</v>
      </c>
      <c r="B680" s="9" t="s">
        <v>432</v>
      </c>
      <c r="C680" s="9" t="s">
        <v>261</v>
      </c>
      <c r="D680" s="9" t="s">
        <v>14</v>
      </c>
      <c r="E680" s="9" t="s">
        <v>15</v>
      </c>
      <c r="F680" s="9" t="s">
        <v>16</v>
      </c>
      <c r="G680" s="10">
        <f>G681+G696+G713</f>
        <v>63037800</v>
      </c>
      <c r="H680" s="10">
        <f>H681+H696+H713</f>
        <v>63037800</v>
      </c>
    </row>
    <row r="681" spans="1:8" s="11" customFormat="1" outlineLevel="2" x14ac:dyDescent="0.25">
      <c r="A681" s="8" t="s">
        <v>578</v>
      </c>
      <c r="B681" s="9" t="s">
        <v>432</v>
      </c>
      <c r="C681" s="9" t="s">
        <v>261</v>
      </c>
      <c r="D681" s="9" t="s">
        <v>20</v>
      </c>
      <c r="E681" s="9" t="s">
        <v>15</v>
      </c>
      <c r="F681" s="9" t="s">
        <v>16</v>
      </c>
      <c r="G681" s="10">
        <f>G682</f>
        <v>3377000</v>
      </c>
      <c r="H681" s="10">
        <f>H682</f>
        <v>3377000</v>
      </c>
    </row>
    <row r="682" spans="1:8" s="11" customFormat="1" ht="47.25" outlineLevel="3" x14ac:dyDescent="0.25">
      <c r="A682" s="8" t="s">
        <v>433</v>
      </c>
      <c r="B682" s="9" t="s">
        <v>432</v>
      </c>
      <c r="C682" s="9" t="s">
        <v>261</v>
      </c>
      <c r="D682" s="9" t="s">
        <v>20</v>
      </c>
      <c r="E682" s="9" t="s">
        <v>371</v>
      </c>
      <c r="F682" s="9" t="s">
        <v>16</v>
      </c>
      <c r="G682" s="10">
        <f>G683+G689</f>
        <v>3377000</v>
      </c>
      <c r="H682" s="10">
        <f>H683+H689</f>
        <v>3377000</v>
      </c>
    </row>
    <row r="683" spans="1:8" s="11" customFormat="1" ht="63" outlineLevel="4" x14ac:dyDescent="0.25">
      <c r="A683" s="8" t="s">
        <v>471</v>
      </c>
      <c r="B683" s="9" t="s">
        <v>432</v>
      </c>
      <c r="C683" s="9" t="s">
        <v>261</v>
      </c>
      <c r="D683" s="9" t="s">
        <v>20</v>
      </c>
      <c r="E683" s="9" t="s">
        <v>472</v>
      </c>
      <c r="F683" s="9" t="s">
        <v>16</v>
      </c>
      <c r="G683" s="10">
        <f>G684</f>
        <v>1527200</v>
      </c>
      <c r="H683" s="10">
        <f>H684</f>
        <v>1527200</v>
      </c>
    </row>
    <row r="684" spans="1:8" ht="31.5" outlineLevel="5" x14ac:dyDescent="0.25">
      <c r="A684" s="12" t="s">
        <v>452</v>
      </c>
      <c r="B684" s="13" t="s">
        <v>432</v>
      </c>
      <c r="C684" s="13" t="s">
        <v>261</v>
      </c>
      <c r="D684" s="13" t="s">
        <v>20</v>
      </c>
      <c r="E684" s="13" t="s">
        <v>487</v>
      </c>
      <c r="F684" s="13" t="s">
        <v>16</v>
      </c>
      <c r="G684" s="14">
        <f>G685+G687</f>
        <v>1527200</v>
      </c>
      <c r="H684" s="14">
        <f>H685+H687</f>
        <v>1527200</v>
      </c>
    </row>
    <row r="685" spans="1:8" ht="94.5" outlineLevel="6" x14ac:dyDescent="0.25">
      <c r="A685" s="12" t="s">
        <v>579</v>
      </c>
      <c r="B685" s="13" t="s">
        <v>432</v>
      </c>
      <c r="C685" s="13" t="s">
        <v>261</v>
      </c>
      <c r="D685" s="13" t="s">
        <v>20</v>
      </c>
      <c r="E685" s="13" t="s">
        <v>580</v>
      </c>
      <c r="F685" s="13" t="s">
        <v>16</v>
      </c>
      <c r="G685" s="14">
        <f>G686</f>
        <v>4100</v>
      </c>
      <c r="H685" s="14">
        <f>H686</f>
        <v>4100</v>
      </c>
    </row>
    <row r="686" spans="1:8" ht="47.25" outlineLevel="7" x14ac:dyDescent="0.25">
      <c r="A686" s="12" t="s">
        <v>101</v>
      </c>
      <c r="B686" s="13" t="s">
        <v>432</v>
      </c>
      <c r="C686" s="13" t="s">
        <v>261</v>
      </c>
      <c r="D686" s="13" t="s">
        <v>20</v>
      </c>
      <c r="E686" s="13" t="s">
        <v>580</v>
      </c>
      <c r="F686" s="13" t="s">
        <v>102</v>
      </c>
      <c r="G686" s="14">
        <v>4100</v>
      </c>
      <c r="H686" s="14">
        <f>G686</f>
        <v>4100</v>
      </c>
    </row>
    <row r="687" spans="1:8" ht="94.5" outlineLevel="6" x14ac:dyDescent="0.25">
      <c r="A687" s="12" t="s">
        <v>581</v>
      </c>
      <c r="B687" s="13" t="s">
        <v>432</v>
      </c>
      <c r="C687" s="13" t="s">
        <v>261</v>
      </c>
      <c r="D687" s="13" t="s">
        <v>20</v>
      </c>
      <c r="E687" s="13" t="s">
        <v>582</v>
      </c>
      <c r="F687" s="13" t="s">
        <v>16</v>
      </c>
      <c r="G687" s="14">
        <f>G688</f>
        <v>1523100</v>
      </c>
      <c r="H687" s="14">
        <f>H688</f>
        <v>1523100</v>
      </c>
    </row>
    <row r="688" spans="1:8" ht="47.25" outlineLevel="7" x14ac:dyDescent="0.25">
      <c r="A688" s="12" t="s">
        <v>101</v>
      </c>
      <c r="B688" s="13" t="s">
        <v>432</v>
      </c>
      <c r="C688" s="13" t="s">
        <v>261</v>
      </c>
      <c r="D688" s="13" t="s">
        <v>20</v>
      </c>
      <c r="E688" s="13" t="s">
        <v>582</v>
      </c>
      <c r="F688" s="13" t="s">
        <v>102</v>
      </c>
      <c r="G688" s="14">
        <v>1523100</v>
      </c>
      <c r="H688" s="14">
        <f>G688</f>
        <v>1523100</v>
      </c>
    </row>
    <row r="689" spans="1:8" s="11" customFormat="1" ht="47.25" outlineLevel="4" x14ac:dyDescent="0.25">
      <c r="A689" s="8" t="s">
        <v>434</v>
      </c>
      <c r="B689" s="9" t="s">
        <v>432</v>
      </c>
      <c r="C689" s="9" t="s">
        <v>261</v>
      </c>
      <c r="D689" s="9" t="s">
        <v>20</v>
      </c>
      <c r="E689" s="9" t="s">
        <v>435</v>
      </c>
      <c r="F689" s="9" t="s">
        <v>16</v>
      </c>
      <c r="G689" s="10">
        <f>G690+G693</f>
        <v>1849800</v>
      </c>
      <c r="H689" s="10">
        <f>H690+H693</f>
        <v>1849800</v>
      </c>
    </row>
    <row r="690" spans="1:8" ht="94.5" outlineLevel="5" x14ac:dyDescent="0.25">
      <c r="A690" s="12" t="s">
        <v>583</v>
      </c>
      <c r="B690" s="13" t="s">
        <v>432</v>
      </c>
      <c r="C690" s="13" t="s">
        <v>261</v>
      </c>
      <c r="D690" s="13" t="s">
        <v>20</v>
      </c>
      <c r="E690" s="13" t="s">
        <v>584</v>
      </c>
      <c r="F690" s="13" t="s">
        <v>16</v>
      </c>
      <c r="G690" s="14">
        <f>G691</f>
        <v>1745100</v>
      </c>
      <c r="H690" s="14">
        <f>H691</f>
        <v>1745100</v>
      </c>
    </row>
    <row r="691" spans="1:8" ht="94.5" outlineLevel="6" x14ac:dyDescent="0.25">
      <c r="A691" s="12" t="s">
        <v>585</v>
      </c>
      <c r="B691" s="13" t="s">
        <v>432</v>
      </c>
      <c r="C691" s="13" t="s">
        <v>261</v>
      </c>
      <c r="D691" s="13" t="s">
        <v>20</v>
      </c>
      <c r="E691" s="13" t="s">
        <v>586</v>
      </c>
      <c r="F691" s="13" t="s">
        <v>16</v>
      </c>
      <c r="G691" s="14">
        <f>G692</f>
        <v>1745100</v>
      </c>
      <c r="H691" s="14">
        <f>H692</f>
        <v>1745100</v>
      </c>
    </row>
    <row r="692" spans="1:8" ht="31.5" outlineLevel="7" x14ac:dyDescent="0.25">
      <c r="A692" s="12" t="s">
        <v>167</v>
      </c>
      <c r="B692" s="13" t="s">
        <v>432</v>
      </c>
      <c r="C692" s="13" t="s">
        <v>261</v>
      </c>
      <c r="D692" s="13" t="s">
        <v>20</v>
      </c>
      <c r="E692" s="13" t="s">
        <v>586</v>
      </c>
      <c r="F692" s="13" t="s">
        <v>168</v>
      </c>
      <c r="G692" s="14">
        <v>1745100</v>
      </c>
      <c r="H692" s="14">
        <f>G692</f>
        <v>1745100</v>
      </c>
    </row>
    <row r="693" spans="1:8" ht="110.25" outlineLevel="5" x14ac:dyDescent="0.25">
      <c r="A693" s="12" t="s">
        <v>587</v>
      </c>
      <c r="B693" s="13" t="s">
        <v>432</v>
      </c>
      <c r="C693" s="13" t="s">
        <v>261</v>
      </c>
      <c r="D693" s="13" t="s">
        <v>20</v>
      </c>
      <c r="E693" s="13" t="s">
        <v>588</v>
      </c>
      <c r="F693" s="13" t="s">
        <v>16</v>
      </c>
      <c r="G693" s="14">
        <f>G694</f>
        <v>104700</v>
      </c>
      <c r="H693" s="14">
        <f>H694</f>
        <v>104700</v>
      </c>
    </row>
    <row r="694" spans="1:8" ht="157.5" outlineLevel="6" x14ac:dyDescent="0.25">
      <c r="A694" s="12" t="s">
        <v>589</v>
      </c>
      <c r="B694" s="13" t="s">
        <v>432</v>
      </c>
      <c r="C694" s="13" t="s">
        <v>261</v>
      </c>
      <c r="D694" s="13" t="s">
        <v>20</v>
      </c>
      <c r="E694" s="13" t="s">
        <v>590</v>
      </c>
      <c r="F694" s="13" t="s">
        <v>16</v>
      </c>
      <c r="G694" s="14">
        <f>G695</f>
        <v>104700</v>
      </c>
      <c r="H694" s="14">
        <f>H695</f>
        <v>104700</v>
      </c>
    </row>
    <row r="695" spans="1:8" ht="31.5" outlineLevel="7" x14ac:dyDescent="0.25">
      <c r="A695" s="12" t="s">
        <v>167</v>
      </c>
      <c r="B695" s="13" t="s">
        <v>432</v>
      </c>
      <c r="C695" s="13" t="s">
        <v>261</v>
      </c>
      <c r="D695" s="13" t="s">
        <v>20</v>
      </c>
      <c r="E695" s="13" t="s">
        <v>590</v>
      </c>
      <c r="F695" s="13" t="s">
        <v>168</v>
      </c>
      <c r="G695" s="14">
        <v>104700</v>
      </c>
      <c r="H695" s="14">
        <f>G695</f>
        <v>104700</v>
      </c>
    </row>
    <row r="696" spans="1:8" s="11" customFormat="1" outlineLevel="2" x14ac:dyDescent="0.25">
      <c r="A696" s="8" t="s">
        <v>591</v>
      </c>
      <c r="B696" s="9" t="s">
        <v>432</v>
      </c>
      <c r="C696" s="9" t="s">
        <v>261</v>
      </c>
      <c r="D696" s="9" t="s">
        <v>80</v>
      </c>
      <c r="E696" s="9" t="s">
        <v>15</v>
      </c>
      <c r="F696" s="9" t="s">
        <v>16</v>
      </c>
      <c r="G696" s="10">
        <f>G697</f>
        <v>53978100</v>
      </c>
      <c r="H696" s="10">
        <f>H697</f>
        <v>53978100</v>
      </c>
    </row>
    <row r="697" spans="1:8" s="11" customFormat="1" ht="47.25" outlineLevel="3" x14ac:dyDescent="0.25">
      <c r="A697" s="8" t="s">
        <v>433</v>
      </c>
      <c r="B697" s="9" t="s">
        <v>432</v>
      </c>
      <c r="C697" s="9" t="s">
        <v>261</v>
      </c>
      <c r="D697" s="9" t="s">
        <v>80</v>
      </c>
      <c r="E697" s="9" t="s">
        <v>371</v>
      </c>
      <c r="F697" s="9" t="s">
        <v>16</v>
      </c>
      <c r="G697" s="10">
        <f>G698+G706</f>
        <v>53978100</v>
      </c>
      <c r="H697" s="10">
        <f>H698+H706</f>
        <v>53978100</v>
      </c>
    </row>
    <row r="698" spans="1:8" s="11" customFormat="1" ht="31.5" outlineLevel="4" x14ac:dyDescent="0.25">
      <c r="A698" s="8" t="s">
        <v>443</v>
      </c>
      <c r="B698" s="9" t="s">
        <v>432</v>
      </c>
      <c r="C698" s="9" t="s">
        <v>261</v>
      </c>
      <c r="D698" s="9" t="s">
        <v>80</v>
      </c>
      <c r="E698" s="9" t="s">
        <v>444</v>
      </c>
      <c r="F698" s="9" t="s">
        <v>16</v>
      </c>
      <c r="G698" s="10">
        <f>G699+G703</f>
        <v>20703900</v>
      </c>
      <c r="H698" s="10">
        <f>H699+H703</f>
        <v>20703900</v>
      </c>
    </row>
    <row r="699" spans="1:8" ht="78.75" outlineLevel="5" x14ac:dyDescent="0.25">
      <c r="A699" s="12" t="s">
        <v>592</v>
      </c>
      <c r="B699" s="13" t="s">
        <v>432</v>
      </c>
      <c r="C699" s="13" t="s">
        <v>261</v>
      </c>
      <c r="D699" s="13" t="s">
        <v>80</v>
      </c>
      <c r="E699" s="13" t="s">
        <v>593</v>
      </c>
      <c r="F699" s="13" t="s">
        <v>16</v>
      </c>
      <c r="G699" s="14">
        <f>G700</f>
        <v>505000</v>
      </c>
      <c r="H699" s="14">
        <f>H700</f>
        <v>505000</v>
      </c>
    </row>
    <row r="700" spans="1:8" ht="141.75" outlineLevel="6" x14ac:dyDescent="0.25">
      <c r="A700" s="12" t="s">
        <v>594</v>
      </c>
      <c r="B700" s="13" t="s">
        <v>432</v>
      </c>
      <c r="C700" s="13" t="s">
        <v>261</v>
      </c>
      <c r="D700" s="13" t="s">
        <v>80</v>
      </c>
      <c r="E700" s="13" t="s">
        <v>595</v>
      </c>
      <c r="F700" s="13" t="s">
        <v>16</v>
      </c>
      <c r="G700" s="14">
        <f>G702+G701</f>
        <v>505000</v>
      </c>
      <c r="H700" s="14">
        <f>H701+H702</f>
        <v>505000</v>
      </c>
    </row>
    <row r="701" spans="1:8" ht="31.5" outlineLevel="7" x14ac:dyDescent="0.25">
      <c r="A701" s="12" t="s">
        <v>31</v>
      </c>
      <c r="B701" s="13" t="s">
        <v>432</v>
      </c>
      <c r="C701" s="13" t="s">
        <v>261</v>
      </c>
      <c r="D701" s="13" t="s">
        <v>80</v>
      </c>
      <c r="E701" s="13" t="s">
        <v>595</v>
      </c>
      <c r="F701" s="13" t="s">
        <v>32</v>
      </c>
      <c r="G701" s="14">
        <v>202000</v>
      </c>
      <c r="H701" s="14">
        <f>G701</f>
        <v>202000</v>
      </c>
    </row>
    <row r="702" spans="1:8" ht="47.25" outlineLevel="7" x14ac:dyDescent="0.25">
      <c r="A702" s="12" t="s">
        <v>101</v>
      </c>
      <c r="B702" s="13" t="s">
        <v>432</v>
      </c>
      <c r="C702" s="13" t="s">
        <v>261</v>
      </c>
      <c r="D702" s="13" t="s">
        <v>80</v>
      </c>
      <c r="E702" s="13" t="s">
        <v>595</v>
      </c>
      <c r="F702" s="13" t="s">
        <v>102</v>
      </c>
      <c r="G702" s="14">
        <v>303000</v>
      </c>
      <c r="H702" s="14">
        <f>G702</f>
        <v>303000</v>
      </c>
    </row>
    <row r="703" spans="1:8" ht="63" outlineLevel="5" x14ac:dyDescent="0.25">
      <c r="A703" s="12" t="s">
        <v>596</v>
      </c>
      <c r="B703" s="13" t="s">
        <v>432</v>
      </c>
      <c r="C703" s="13" t="s">
        <v>261</v>
      </c>
      <c r="D703" s="13" t="s">
        <v>80</v>
      </c>
      <c r="E703" s="13" t="s">
        <v>597</v>
      </c>
      <c r="F703" s="13" t="s">
        <v>16</v>
      </c>
      <c r="G703" s="14">
        <f>G704</f>
        <v>20198900</v>
      </c>
      <c r="H703" s="14">
        <f>H704</f>
        <v>20198900</v>
      </c>
    </row>
    <row r="704" spans="1:8" ht="94.5" outlineLevel="6" x14ac:dyDescent="0.25">
      <c r="A704" s="12" t="s">
        <v>598</v>
      </c>
      <c r="B704" s="13" t="s">
        <v>432</v>
      </c>
      <c r="C704" s="13" t="s">
        <v>261</v>
      </c>
      <c r="D704" s="13" t="s">
        <v>80</v>
      </c>
      <c r="E704" s="13" t="s">
        <v>599</v>
      </c>
      <c r="F704" s="13" t="s">
        <v>16</v>
      </c>
      <c r="G704" s="14">
        <f>G705</f>
        <v>20198900</v>
      </c>
      <c r="H704" s="14">
        <f>H705</f>
        <v>20198900</v>
      </c>
    </row>
    <row r="705" spans="1:8" ht="31.5" outlineLevel="7" x14ac:dyDescent="0.25">
      <c r="A705" s="12" t="s">
        <v>167</v>
      </c>
      <c r="B705" s="13" t="s">
        <v>432</v>
      </c>
      <c r="C705" s="13" t="s">
        <v>261</v>
      </c>
      <c r="D705" s="13" t="s">
        <v>80</v>
      </c>
      <c r="E705" s="13" t="s">
        <v>599</v>
      </c>
      <c r="F705" s="13" t="s">
        <v>168</v>
      </c>
      <c r="G705" s="14">
        <v>20198900</v>
      </c>
      <c r="H705" s="14">
        <f>G705</f>
        <v>20198900</v>
      </c>
    </row>
    <row r="706" spans="1:8" s="11" customFormat="1" ht="47.25" outlineLevel="4" x14ac:dyDescent="0.25">
      <c r="A706" s="8" t="s">
        <v>434</v>
      </c>
      <c r="B706" s="9" t="s">
        <v>432</v>
      </c>
      <c r="C706" s="9" t="s">
        <v>261</v>
      </c>
      <c r="D706" s="9" t="s">
        <v>80</v>
      </c>
      <c r="E706" s="9" t="s">
        <v>435</v>
      </c>
      <c r="F706" s="9" t="s">
        <v>16</v>
      </c>
      <c r="G706" s="10">
        <f>G707+G710</f>
        <v>33274200</v>
      </c>
      <c r="H706" s="10">
        <f>H707+H710</f>
        <v>33274200</v>
      </c>
    </row>
    <row r="707" spans="1:8" ht="63" outlineLevel="5" x14ac:dyDescent="0.25">
      <c r="A707" s="12" t="s">
        <v>600</v>
      </c>
      <c r="B707" s="13" t="s">
        <v>432</v>
      </c>
      <c r="C707" s="13" t="s">
        <v>261</v>
      </c>
      <c r="D707" s="13" t="s">
        <v>80</v>
      </c>
      <c r="E707" s="13" t="s">
        <v>601</v>
      </c>
      <c r="F707" s="13" t="s">
        <v>16</v>
      </c>
      <c r="G707" s="14">
        <f>G708</f>
        <v>654300</v>
      </c>
      <c r="H707" s="14">
        <f>H708</f>
        <v>654300</v>
      </c>
    </row>
    <row r="708" spans="1:8" ht="94.5" outlineLevel="6" x14ac:dyDescent="0.25">
      <c r="A708" s="12" t="s">
        <v>602</v>
      </c>
      <c r="B708" s="13" t="s">
        <v>432</v>
      </c>
      <c r="C708" s="13" t="s">
        <v>261</v>
      </c>
      <c r="D708" s="13" t="s">
        <v>80</v>
      </c>
      <c r="E708" s="13" t="s">
        <v>603</v>
      </c>
      <c r="F708" s="13" t="s">
        <v>16</v>
      </c>
      <c r="G708" s="14">
        <f>G709</f>
        <v>654300</v>
      </c>
      <c r="H708" s="14">
        <f>H709</f>
        <v>654300</v>
      </c>
    </row>
    <row r="709" spans="1:8" ht="31.5" outlineLevel="7" x14ac:dyDescent="0.25">
      <c r="A709" s="12" t="s">
        <v>167</v>
      </c>
      <c r="B709" s="13" t="s">
        <v>432</v>
      </c>
      <c r="C709" s="13" t="s">
        <v>261</v>
      </c>
      <c r="D709" s="13" t="s">
        <v>80</v>
      </c>
      <c r="E709" s="13" t="s">
        <v>603</v>
      </c>
      <c r="F709" s="13" t="s">
        <v>168</v>
      </c>
      <c r="G709" s="14">
        <v>654300</v>
      </c>
      <c r="H709" s="14">
        <f>G709</f>
        <v>654300</v>
      </c>
    </row>
    <row r="710" spans="1:8" ht="63" outlineLevel="5" x14ac:dyDescent="0.25">
      <c r="A710" s="12" t="s">
        <v>604</v>
      </c>
      <c r="B710" s="13" t="s">
        <v>432</v>
      </c>
      <c r="C710" s="13" t="s">
        <v>261</v>
      </c>
      <c r="D710" s="13" t="s">
        <v>80</v>
      </c>
      <c r="E710" s="13" t="s">
        <v>605</v>
      </c>
      <c r="F710" s="13" t="s">
        <v>16</v>
      </c>
      <c r="G710" s="14">
        <f>G711</f>
        <v>32619900</v>
      </c>
      <c r="H710" s="14">
        <f>H711</f>
        <v>32619900</v>
      </c>
    </row>
    <row r="711" spans="1:8" ht="63" outlineLevel="6" x14ac:dyDescent="0.25">
      <c r="A711" s="55" t="s">
        <v>606</v>
      </c>
      <c r="B711" s="69" t="s">
        <v>432</v>
      </c>
      <c r="C711" s="13" t="s">
        <v>261</v>
      </c>
      <c r="D711" s="13" t="s">
        <v>80</v>
      </c>
      <c r="E711" s="13" t="s">
        <v>607</v>
      </c>
      <c r="F711" s="13" t="s">
        <v>16</v>
      </c>
      <c r="G711" s="14">
        <f>G712</f>
        <v>32619900</v>
      </c>
      <c r="H711" s="14">
        <f>H712</f>
        <v>32619900</v>
      </c>
    </row>
    <row r="712" spans="1:8" ht="31.5" outlineLevel="7" x14ac:dyDescent="0.25">
      <c r="A712" s="55" t="s">
        <v>167</v>
      </c>
      <c r="B712" s="69" t="s">
        <v>432</v>
      </c>
      <c r="C712" s="13" t="s">
        <v>261</v>
      </c>
      <c r="D712" s="13" t="s">
        <v>80</v>
      </c>
      <c r="E712" s="13" t="s">
        <v>607</v>
      </c>
      <c r="F712" s="13" t="s">
        <v>168</v>
      </c>
      <c r="G712" s="14">
        <v>32619900</v>
      </c>
      <c r="H712" s="14">
        <f>G712</f>
        <v>32619900</v>
      </c>
    </row>
    <row r="713" spans="1:8" ht="31.5" outlineLevel="7" x14ac:dyDescent="0.25">
      <c r="A713" s="70" t="s">
        <v>385</v>
      </c>
      <c r="B713" s="71" t="s">
        <v>432</v>
      </c>
      <c r="C713" s="9" t="s">
        <v>261</v>
      </c>
      <c r="D713" s="9" t="s">
        <v>362</v>
      </c>
      <c r="E713" s="9" t="s">
        <v>15</v>
      </c>
      <c r="F713" s="9" t="s">
        <v>16</v>
      </c>
      <c r="G713" s="10">
        <f>G714</f>
        <v>5682700</v>
      </c>
      <c r="H713" s="10">
        <f>H714</f>
        <v>5682700</v>
      </c>
    </row>
    <row r="714" spans="1:8" ht="47.25" outlineLevel="7" x14ac:dyDescent="0.25">
      <c r="A714" s="70" t="s">
        <v>433</v>
      </c>
      <c r="B714" s="71" t="s">
        <v>432</v>
      </c>
      <c r="C714" s="9" t="s">
        <v>261</v>
      </c>
      <c r="D714" s="9" t="s">
        <v>362</v>
      </c>
      <c r="E714" s="9" t="s">
        <v>371</v>
      </c>
      <c r="F714" s="9" t="s">
        <v>16</v>
      </c>
      <c r="G714" s="10">
        <f>G715</f>
        <v>5682700</v>
      </c>
      <c r="H714" s="10">
        <f>H715</f>
        <v>5682700</v>
      </c>
    </row>
    <row r="715" spans="1:8" ht="47.25" outlineLevel="7" x14ac:dyDescent="0.25">
      <c r="A715" s="70" t="s">
        <v>434</v>
      </c>
      <c r="B715" s="71" t="s">
        <v>432</v>
      </c>
      <c r="C715" s="9" t="s">
        <v>261</v>
      </c>
      <c r="D715" s="9" t="s">
        <v>362</v>
      </c>
      <c r="E715" s="9" t="s">
        <v>435</v>
      </c>
      <c r="F715" s="9" t="s">
        <v>16</v>
      </c>
      <c r="G715" s="10">
        <f>G716+G720</f>
        <v>5682700</v>
      </c>
      <c r="H715" s="10">
        <f>H716+H720</f>
        <v>5682700</v>
      </c>
    </row>
    <row r="716" spans="1:8" ht="47.25" outlineLevel="7" x14ac:dyDescent="0.25">
      <c r="A716" s="55" t="s">
        <v>608</v>
      </c>
      <c r="B716" s="69" t="s">
        <v>432</v>
      </c>
      <c r="C716" s="13" t="s">
        <v>261</v>
      </c>
      <c r="D716" s="13" t="s">
        <v>362</v>
      </c>
      <c r="E716" s="13" t="s">
        <v>609</v>
      </c>
      <c r="F716" s="13" t="s">
        <v>16</v>
      </c>
      <c r="G716" s="14">
        <f>G717</f>
        <v>5664000</v>
      </c>
      <c r="H716" s="14">
        <f>H717</f>
        <v>5664000</v>
      </c>
    </row>
    <row r="717" spans="1:8" ht="126" outlineLevel="7" x14ac:dyDescent="0.25">
      <c r="A717" s="55" t="s">
        <v>610</v>
      </c>
      <c r="B717" s="69" t="s">
        <v>432</v>
      </c>
      <c r="C717" s="13" t="s">
        <v>261</v>
      </c>
      <c r="D717" s="13" t="s">
        <v>362</v>
      </c>
      <c r="E717" s="13" t="s">
        <v>611</v>
      </c>
      <c r="F717" s="13" t="s">
        <v>16</v>
      </c>
      <c r="G717" s="14">
        <f>G718+G719</f>
        <v>5664000</v>
      </c>
      <c r="H717" s="14">
        <f>H718+H719</f>
        <v>5664000</v>
      </c>
    </row>
    <row r="718" spans="1:8" ht="94.5" outlineLevel="7" x14ac:dyDescent="0.25">
      <c r="A718" s="55" t="s">
        <v>29</v>
      </c>
      <c r="B718" s="69" t="s">
        <v>432</v>
      </c>
      <c r="C718" s="13" t="s">
        <v>261</v>
      </c>
      <c r="D718" s="13" t="s">
        <v>362</v>
      </c>
      <c r="E718" s="13" t="s">
        <v>611</v>
      </c>
      <c r="F718" s="13" t="s">
        <v>30</v>
      </c>
      <c r="G718" s="14">
        <v>5131846.66</v>
      </c>
      <c r="H718" s="14">
        <f>G718</f>
        <v>5131846.66</v>
      </c>
    </row>
    <row r="719" spans="1:8" ht="31.5" outlineLevel="7" x14ac:dyDescent="0.25">
      <c r="A719" s="55" t="s">
        <v>31</v>
      </c>
      <c r="B719" s="69" t="s">
        <v>432</v>
      </c>
      <c r="C719" s="13" t="s">
        <v>261</v>
      </c>
      <c r="D719" s="13" t="s">
        <v>362</v>
      </c>
      <c r="E719" s="13" t="s">
        <v>611</v>
      </c>
      <c r="F719" s="13" t="s">
        <v>32</v>
      </c>
      <c r="G719" s="14">
        <v>532153.34</v>
      </c>
      <c r="H719" s="14">
        <f>G719</f>
        <v>532153.34</v>
      </c>
    </row>
    <row r="720" spans="1:8" ht="94.5" outlineLevel="7" x14ac:dyDescent="0.25">
      <c r="A720" s="55" t="s">
        <v>583</v>
      </c>
      <c r="B720" s="69" t="s">
        <v>432</v>
      </c>
      <c r="C720" s="13" t="s">
        <v>261</v>
      </c>
      <c r="D720" s="13" t="s">
        <v>362</v>
      </c>
      <c r="E720" s="13" t="s">
        <v>584</v>
      </c>
      <c r="F720" s="13" t="s">
        <v>16</v>
      </c>
      <c r="G720" s="14">
        <f>G721</f>
        <v>18700</v>
      </c>
      <c r="H720" s="14">
        <f>G720</f>
        <v>18700</v>
      </c>
    </row>
    <row r="721" spans="1:8" ht="94.5" outlineLevel="7" x14ac:dyDescent="0.25">
      <c r="A721" s="55" t="s">
        <v>612</v>
      </c>
      <c r="B721" s="69" t="s">
        <v>432</v>
      </c>
      <c r="C721" s="13" t="s">
        <v>261</v>
      </c>
      <c r="D721" s="13" t="s">
        <v>362</v>
      </c>
      <c r="E721" s="13" t="s">
        <v>613</v>
      </c>
      <c r="F721" s="13" t="s">
        <v>16</v>
      </c>
      <c r="G721" s="14">
        <f>G722</f>
        <v>18700</v>
      </c>
      <c r="H721" s="14">
        <f>G721</f>
        <v>18700</v>
      </c>
    </row>
    <row r="722" spans="1:8" ht="94.5" outlineLevel="7" x14ac:dyDescent="0.25">
      <c r="A722" s="55" t="s">
        <v>29</v>
      </c>
      <c r="B722" s="69" t="s">
        <v>432</v>
      </c>
      <c r="C722" s="13" t="s">
        <v>261</v>
      </c>
      <c r="D722" s="13" t="s">
        <v>362</v>
      </c>
      <c r="E722" s="13" t="s">
        <v>613</v>
      </c>
      <c r="F722" s="13" t="s">
        <v>30</v>
      </c>
      <c r="G722" s="14">
        <v>18700</v>
      </c>
      <c r="H722" s="14">
        <f>G722</f>
        <v>18700</v>
      </c>
    </row>
    <row r="723" spans="1:8" s="11" customFormat="1" ht="47.25" x14ac:dyDescent="0.25">
      <c r="A723" s="70" t="s">
        <v>614</v>
      </c>
      <c r="B723" s="71" t="s">
        <v>615</v>
      </c>
      <c r="C723" s="9" t="s">
        <v>14</v>
      </c>
      <c r="D723" s="9" t="s">
        <v>14</v>
      </c>
      <c r="E723" s="9" t="s">
        <v>15</v>
      </c>
      <c r="F723" s="9" t="s">
        <v>16</v>
      </c>
      <c r="G723" s="10">
        <f>G724+G747+G829+G943+G958</f>
        <v>334996795.52999997</v>
      </c>
      <c r="H723" s="10">
        <f>H747+H829+H943</f>
        <v>53213534.799999997</v>
      </c>
    </row>
    <row r="724" spans="1:8" s="11" customFormat="1" outlineLevel="1" x14ac:dyDescent="0.25">
      <c r="A724" s="70" t="s">
        <v>17</v>
      </c>
      <c r="B724" s="71" t="s">
        <v>615</v>
      </c>
      <c r="C724" s="9" t="s">
        <v>18</v>
      </c>
      <c r="D724" s="9" t="s">
        <v>14</v>
      </c>
      <c r="E724" s="9" t="s">
        <v>15</v>
      </c>
      <c r="F724" s="9" t="s">
        <v>16</v>
      </c>
      <c r="G724" s="10">
        <f>G725+G741</f>
        <v>6383532.29</v>
      </c>
      <c r="H724" s="10"/>
    </row>
    <row r="725" spans="1:8" s="11" customFormat="1" ht="78.75" outlineLevel="2" x14ac:dyDescent="0.25">
      <c r="A725" s="70" t="s">
        <v>79</v>
      </c>
      <c r="B725" s="71" t="s">
        <v>615</v>
      </c>
      <c r="C725" s="9" t="s">
        <v>18</v>
      </c>
      <c r="D725" s="9" t="s">
        <v>80</v>
      </c>
      <c r="E725" s="9" t="s">
        <v>15</v>
      </c>
      <c r="F725" s="9" t="s">
        <v>16</v>
      </c>
      <c r="G725" s="10">
        <f>G726</f>
        <v>6233532.29</v>
      </c>
      <c r="H725" s="10"/>
    </row>
    <row r="726" spans="1:8" s="11" customFormat="1" ht="63" outlineLevel="3" x14ac:dyDescent="0.25">
      <c r="A726" s="70" t="s">
        <v>21</v>
      </c>
      <c r="B726" s="71" t="s">
        <v>615</v>
      </c>
      <c r="C726" s="9" t="s">
        <v>18</v>
      </c>
      <c r="D726" s="9" t="s">
        <v>80</v>
      </c>
      <c r="E726" s="9" t="s">
        <v>22</v>
      </c>
      <c r="F726" s="9" t="s">
        <v>16</v>
      </c>
      <c r="G726" s="10">
        <f>G727+G733</f>
        <v>6233532.29</v>
      </c>
      <c r="H726" s="10"/>
    </row>
    <row r="727" spans="1:8" s="11" customFormat="1" ht="63" outlineLevel="4" x14ac:dyDescent="0.25">
      <c r="A727" s="70" t="s">
        <v>616</v>
      </c>
      <c r="B727" s="71" t="s">
        <v>615</v>
      </c>
      <c r="C727" s="9" t="s">
        <v>18</v>
      </c>
      <c r="D727" s="9" t="s">
        <v>80</v>
      </c>
      <c r="E727" s="9" t="s">
        <v>617</v>
      </c>
      <c r="F727" s="9" t="s">
        <v>16</v>
      </c>
      <c r="G727" s="10">
        <f>G728</f>
        <v>6133976.29</v>
      </c>
      <c r="H727" s="10"/>
    </row>
    <row r="728" spans="1:8" ht="47.25" outlineLevel="5" x14ac:dyDescent="0.25">
      <c r="A728" s="55" t="s">
        <v>618</v>
      </c>
      <c r="B728" s="69" t="s">
        <v>615</v>
      </c>
      <c r="C728" s="13" t="s">
        <v>18</v>
      </c>
      <c r="D728" s="13" t="s">
        <v>80</v>
      </c>
      <c r="E728" s="13" t="s">
        <v>619</v>
      </c>
      <c r="F728" s="13" t="s">
        <v>16</v>
      </c>
      <c r="G728" s="14">
        <f>G729+G731</f>
        <v>6133976.29</v>
      </c>
      <c r="H728" s="14"/>
    </row>
    <row r="729" spans="1:8" ht="31.5" outlineLevel="6" x14ac:dyDescent="0.25">
      <c r="A729" s="55" t="s">
        <v>44</v>
      </c>
      <c r="B729" s="69" t="s">
        <v>615</v>
      </c>
      <c r="C729" s="13" t="s">
        <v>18</v>
      </c>
      <c r="D729" s="13" t="s">
        <v>80</v>
      </c>
      <c r="E729" s="13" t="s">
        <v>620</v>
      </c>
      <c r="F729" s="13" t="s">
        <v>16</v>
      </c>
      <c r="G729" s="14">
        <f>G730</f>
        <v>6033976.29</v>
      </c>
      <c r="H729" s="14"/>
    </row>
    <row r="730" spans="1:8" ht="94.5" outlineLevel="7" x14ac:dyDescent="0.25">
      <c r="A730" s="55" t="s">
        <v>29</v>
      </c>
      <c r="B730" s="69" t="s">
        <v>615</v>
      </c>
      <c r="C730" s="13" t="s">
        <v>18</v>
      </c>
      <c r="D730" s="13" t="s">
        <v>80</v>
      </c>
      <c r="E730" s="13" t="s">
        <v>620</v>
      </c>
      <c r="F730" s="13" t="s">
        <v>30</v>
      </c>
      <c r="G730" s="14">
        <v>6033976.29</v>
      </c>
      <c r="H730" s="14"/>
    </row>
    <row r="731" spans="1:8" ht="78.75" outlineLevel="6" x14ac:dyDescent="0.25">
      <c r="A731" s="55" t="s">
        <v>46</v>
      </c>
      <c r="B731" s="69" t="s">
        <v>615</v>
      </c>
      <c r="C731" s="72" t="s">
        <v>18</v>
      </c>
      <c r="D731" s="72" t="s">
        <v>80</v>
      </c>
      <c r="E731" s="72" t="s">
        <v>621</v>
      </c>
      <c r="F731" s="72" t="s">
        <v>16</v>
      </c>
      <c r="G731" s="73">
        <f>G732</f>
        <v>100000</v>
      </c>
      <c r="H731" s="14"/>
    </row>
    <row r="732" spans="1:8" ht="94.5" outlineLevel="7" x14ac:dyDescent="0.25">
      <c r="A732" s="55" t="s">
        <v>29</v>
      </c>
      <c r="B732" s="69" t="s">
        <v>615</v>
      </c>
      <c r="C732" s="13" t="s">
        <v>18</v>
      </c>
      <c r="D732" s="13" t="s">
        <v>80</v>
      </c>
      <c r="E732" s="13" t="s">
        <v>621</v>
      </c>
      <c r="F732" s="13" t="s">
        <v>30</v>
      </c>
      <c r="G732" s="14">
        <v>100000</v>
      </c>
      <c r="H732" s="14"/>
    </row>
    <row r="733" spans="1:8" s="11" customFormat="1" ht="31.5" outlineLevel="4" x14ac:dyDescent="0.25">
      <c r="A733" s="70" t="s">
        <v>23</v>
      </c>
      <c r="B733" s="71" t="s">
        <v>615</v>
      </c>
      <c r="C733" s="9" t="s">
        <v>18</v>
      </c>
      <c r="D733" s="9" t="s">
        <v>80</v>
      </c>
      <c r="E733" s="9" t="s">
        <v>24</v>
      </c>
      <c r="F733" s="9" t="s">
        <v>16</v>
      </c>
      <c r="G733" s="10">
        <f>G734+G738</f>
        <v>99556</v>
      </c>
      <c r="H733" s="10"/>
    </row>
    <row r="734" spans="1:8" ht="63" outlineLevel="5" x14ac:dyDescent="0.25">
      <c r="A734" s="55" t="s">
        <v>85</v>
      </c>
      <c r="B734" s="69" t="s">
        <v>615</v>
      </c>
      <c r="C734" s="13" t="s">
        <v>18</v>
      </c>
      <c r="D734" s="13" t="s">
        <v>80</v>
      </c>
      <c r="E734" s="13" t="s">
        <v>26</v>
      </c>
      <c r="F734" s="13" t="s">
        <v>16</v>
      </c>
      <c r="G734" s="14">
        <f>G735</f>
        <v>53101</v>
      </c>
      <c r="H734" s="14"/>
    </row>
    <row r="735" spans="1:8" ht="31.5" outlineLevel="6" x14ac:dyDescent="0.25">
      <c r="A735" s="55" t="s">
        <v>27</v>
      </c>
      <c r="B735" s="69" t="s">
        <v>615</v>
      </c>
      <c r="C735" s="13" t="s">
        <v>18</v>
      </c>
      <c r="D735" s="13" t="s">
        <v>80</v>
      </c>
      <c r="E735" s="13" t="s">
        <v>28</v>
      </c>
      <c r="F735" s="13" t="s">
        <v>16</v>
      </c>
      <c r="G735" s="14">
        <f>G736+G737</f>
        <v>53101</v>
      </c>
      <c r="H735" s="14"/>
    </row>
    <row r="736" spans="1:8" ht="94.5" outlineLevel="7" x14ac:dyDescent="0.25">
      <c r="A736" s="55" t="s">
        <v>29</v>
      </c>
      <c r="B736" s="69" t="s">
        <v>615</v>
      </c>
      <c r="C736" s="13" t="s">
        <v>18</v>
      </c>
      <c r="D736" s="13" t="s">
        <v>80</v>
      </c>
      <c r="E736" s="13" t="s">
        <v>28</v>
      </c>
      <c r="F736" s="13" t="s">
        <v>30</v>
      </c>
      <c r="G736" s="14">
        <f>32582.1-13681.1</f>
        <v>18901</v>
      </c>
      <c r="H736" s="14"/>
    </row>
    <row r="737" spans="1:8" ht="31.5" outlineLevel="7" x14ac:dyDescent="0.25">
      <c r="A737" s="55" t="s">
        <v>31</v>
      </c>
      <c r="B737" s="69" t="s">
        <v>615</v>
      </c>
      <c r="C737" s="13" t="s">
        <v>18</v>
      </c>
      <c r="D737" s="13" t="s">
        <v>80</v>
      </c>
      <c r="E737" s="13" t="s">
        <v>28</v>
      </c>
      <c r="F737" s="13" t="s">
        <v>32</v>
      </c>
      <c r="G737" s="14">
        <f>44558.35-10358.35</f>
        <v>34200</v>
      </c>
      <c r="H737" s="14"/>
    </row>
    <row r="738" spans="1:8" outlineLevel="5" x14ac:dyDescent="0.25">
      <c r="A738" s="55" t="s">
        <v>33</v>
      </c>
      <c r="B738" s="69" t="s">
        <v>615</v>
      </c>
      <c r="C738" s="13" t="s">
        <v>18</v>
      </c>
      <c r="D738" s="13" t="s">
        <v>80</v>
      </c>
      <c r="E738" s="13" t="s">
        <v>34</v>
      </c>
      <c r="F738" s="13" t="s">
        <v>16</v>
      </c>
      <c r="G738" s="14">
        <f>G739</f>
        <v>46455</v>
      </c>
      <c r="H738" s="14"/>
    </row>
    <row r="739" spans="1:8" ht="31.5" outlineLevel="6" x14ac:dyDescent="0.25">
      <c r="A739" s="55" t="s">
        <v>27</v>
      </c>
      <c r="B739" s="69" t="s">
        <v>615</v>
      </c>
      <c r="C739" s="13" t="s">
        <v>18</v>
      </c>
      <c r="D739" s="13" t="s">
        <v>80</v>
      </c>
      <c r="E739" s="13" t="s">
        <v>35</v>
      </c>
      <c r="F739" s="13" t="s">
        <v>16</v>
      </c>
      <c r="G739" s="14">
        <f>G740</f>
        <v>46455</v>
      </c>
      <c r="H739" s="14"/>
    </row>
    <row r="740" spans="1:8" ht="31.5" outlineLevel="7" x14ac:dyDescent="0.25">
      <c r="A740" s="55" t="s">
        <v>31</v>
      </c>
      <c r="B740" s="69" t="s">
        <v>615</v>
      </c>
      <c r="C740" s="13" t="s">
        <v>18</v>
      </c>
      <c r="D740" s="13" t="s">
        <v>80</v>
      </c>
      <c r="E740" s="13" t="s">
        <v>35</v>
      </c>
      <c r="F740" s="13" t="s">
        <v>32</v>
      </c>
      <c r="G740" s="14">
        <v>46455</v>
      </c>
      <c r="H740" s="14"/>
    </row>
    <row r="741" spans="1:8" s="11" customFormat="1" outlineLevel="2" x14ac:dyDescent="0.25">
      <c r="A741" s="70" t="s">
        <v>48</v>
      </c>
      <c r="B741" s="71" t="s">
        <v>615</v>
      </c>
      <c r="C741" s="9" t="s">
        <v>18</v>
      </c>
      <c r="D741" s="9" t="s">
        <v>49</v>
      </c>
      <c r="E741" s="9" t="s">
        <v>15</v>
      </c>
      <c r="F741" s="9" t="s">
        <v>16</v>
      </c>
      <c r="G741" s="10">
        <f>G742</f>
        <v>150000</v>
      </c>
      <c r="H741" s="10"/>
    </row>
    <row r="742" spans="1:8" s="11" customFormat="1" ht="47.25" outlineLevel="3" x14ac:dyDescent="0.25">
      <c r="A742" s="70" t="s">
        <v>50</v>
      </c>
      <c r="B742" s="71" t="s">
        <v>615</v>
      </c>
      <c r="C742" s="9" t="s">
        <v>18</v>
      </c>
      <c r="D742" s="9" t="s">
        <v>49</v>
      </c>
      <c r="E742" s="9" t="s">
        <v>51</v>
      </c>
      <c r="F742" s="9" t="s">
        <v>16</v>
      </c>
      <c r="G742" s="10">
        <f>G743</f>
        <v>150000</v>
      </c>
      <c r="H742" s="10"/>
    </row>
    <row r="743" spans="1:8" s="11" customFormat="1" ht="47.25" outlineLevel="4" x14ac:dyDescent="0.25">
      <c r="A743" s="70" t="s">
        <v>52</v>
      </c>
      <c r="B743" s="71" t="s">
        <v>615</v>
      </c>
      <c r="C743" s="9" t="s">
        <v>18</v>
      </c>
      <c r="D743" s="9" t="s">
        <v>49</v>
      </c>
      <c r="E743" s="9" t="s">
        <v>53</v>
      </c>
      <c r="F743" s="9" t="s">
        <v>16</v>
      </c>
      <c r="G743" s="10">
        <f>G744</f>
        <v>150000</v>
      </c>
      <c r="H743" s="10"/>
    </row>
    <row r="744" spans="1:8" ht="47.25" outlineLevel="5" x14ac:dyDescent="0.25">
      <c r="A744" s="55" t="s">
        <v>58</v>
      </c>
      <c r="B744" s="69" t="s">
        <v>615</v>
      </c>
      <c r="C744" s="13" t="s">
        <v>18</v>
      </c>
      <c r="D744" s="13" t="s">
        <v>49</v>
      </c>
      <c r="E744" s="13" t="s">
        <v>59</v>
      </c>
      <c r="F744" s="13" t="s">
        <v>16</v>
      </c>
      <c r="G744" s="14">
        <f>G745</f>
        <v>150000</v>
      </c>
      <c r="H744" s="14"/>
    </row>
    <row r="745" spans="1:8" ht="31.5" outlineLevel="6" x14ac:dyDescent="0.25">
      <c r="A745" s="55" t="s">
        <v>56</v>
      </c>
      <c r="B745" s="69" t="s">
        <v>615</v>
      </c>
      <c r="C745" s="13" t="s">
        <v>18</v>
      </c>
      <c r="D745" s="13" t="s">
        <v>49</v>
      </c>
      <c r="E745" s="13" t="s">
        <v>60</v>
      </c>
      <c r="F745" s="13" t="s">
        <v>16</v>
      </c>
      <c r="G745" s="14">
        <f>G746</f>
        <v>150000</v>
      </c>
      <c r="H745" s="14"/>
    </row>
    <row r="746" spans="1:8" ht="31.5" outlineLevel="7" x14ac:dyDescent="0.25">
      <c r="A746" s="55" t="s">
        <v>31</v>
      </c>
      <c r="B746" s="69" t="s">
        <v>615</v>
      </c>
      <c r="C746" s="13" t="s">
        <v>18</v>
      </c>
      <c r="D746" s="13" t="s">
        <v>49</v>
      </c>
      <c r="E746" s="13" t="s">
        <v>60</v>
      </c>
      <c r="F746" s="13" t="s">
        <v>32</v>
      </c>
      <c r="G746" s="14">
        <v>150000</v>
      </c>
      <c r="H746" s="14"/>
    </row>
    <row r="747" spans="1:8" s="11" customFormat="1" outlineLevel="1" x14ac:dyDescent="0.25">
      <c r="A747" s="70" t="s">
        <v>441</v>
      </c>
      <c r="B747" s="71" t="s">
        <v>615</v>
      </c>
      <c r="C747" s="9" t="s">
        <v>368</v>
      </c>
      <c r="D747" s="9" t="s">
        <v>14</v>
      </c>
      <c r="E747" s="9" t="s">
        <v>15</v>
      </c>
      <c r="F747" s="9" t="s">
        <v>16</v>
      </c>
      <c r="G747" s="10">
        <f>G748+G788</f>
        <v>98303743.040000007</v>
      </c>
      <c r="H747" s="10">
        <f>H748+H788</f>
        <v>5081753.59</v>
      </c>
    </row>
    <row r="748" spans="1:8" s="11" customFormat="1" outlineLevel="2" x14ac:dyDescent="0.25">
      <c r="A748" s="70" t="s">
        <v>510</v>
      </c>
      <c r="B748" s="71" t="s">
        <v>615</v>
      </c>
      <c r="C748" s="9" t="s">
        <v>368</v>
      </c>
      <c r="D748" s="9" t="s">
        <v>20</v>
      </c>
      <c r="E748" s="9" t="s">
        <v>15</v>
      </c>
      <c r="F748" s="9" t="s">
        <v>16</v>
      </c>
      <c r="G748" s="10">
        <f>G749+G783</f>
        <v>77980249.980000004</v>
      </c>
      <c r="H748" s="10">
        <f>H749+H783</f>
        <v>4529468.87</v>
      </c>
    </row>
    <row r="749" spans="1:8" s="11" customFormat="1" ht="63" outlineLevel="3" x14ac:dyDescent="0.25">
      <c r="A749" s="70" t="s">
        <v>622</v>
      </c>
      <c r="B749" s="71" t="s">
        <v>615</v>
      </c>
      <c r="C749" s="9" t="s">
        <v>368</v>
      </c>
      <c r="D749" s="9" t="s">
        <v>20</v>
      </c>
      <c r="E749" s="9" t="s">
        <v>623</v>
      </c>
      <c r="F749" s="9" t="s">
        <v>16</v>
      </c>
      <c r="G749" s="10">
        <f>G750+G776</f>
        <v>77680249.980000004</v>
      </c>
      <c r="H749" s="10">
        <f>H750+H776</f>
        <v>4529468.87</v>
      </c>
    </row>
    <row r="750" spans="1:8" s="11" customFormat="1" ht="47.25" outlineLevel="4" x14ac:dyDescent="0.25">
      <c r="A750" s="70" t="s">
        <v>624</v>
      </c>
      <c r="B750" s="71" t="s">
        <v>615</v>
      </c>
      <c r="C750" s="9" t="s">
        <v>368</v>
      </c>
      <c r="D750" s="9" t="s">
        <v>20</v>
      </c>
      <c r="E750" s="9" t="s">
        <v>625</v>
      </c>
      <c r="F750" s="9" t="s">
        <v>16</v>
      </c>
      <c r="G750" s="10">
        <f>G751+G754+G757+G760+G768</f>
        <v>76314480.980000004</v>
      </c>
      <c r="H750" s="10">
        <f>H751+H754+H757+H760+H768</f>
        <v>3529468.87</v>
      </c>
    </row>
    <row r="751" spans="1:8" ht="31.5" outlineLevel="5" x14ac:dyDescent="0.25">
      <c r="A751" s="55" t="s">
        <v>626</v>
      </c>
      <c r="B751" s="69" t="s">
        <v>615</v>
      </c>
      <c r="C751" s="13" t="s">
        <v>368</v>
      </c>
      <c r="D751" s="13" t="s">
        <v>20</v>
      </c>
      <c r="E751" s="13" t="s">
        <v>627</v>
      </c>
      <c r="F751" s="13" t="s">
        <v>16</v>
      </c>
      <c r="G751" s="14">
        <f>G752</f>
        <v>10812798.09</v>
      </c>
      <c r="H751" s="14"/>
    </row>
    <row r="752" spans="1:8" ht="47.25" outlineLevel="6" x14ac:dyDescent="0.25">
      <c r="A752" s="55" t="s">
        <v>144</v>
      </c>
      <c r="B752" s="69" t="s">
        <v>615</v>
      </c>
      <c r="C752" s="13" t="s">
        <v>368</v>
      </c>
      <c r="D752" s="13" t="s">
        <v>20</v>
      </c>
      <c r="E752" s="13" t="s">
        <v>628</v>
      </c>
      <c r="F752" s="13" t="s">
        <v>16</v>
      </c>
      <c r="G752" s="14">
        <f>G753</f>
        <v>10812798.09</v>
      </c>
      <c r="H752" s="14"/>
    </row>
    <row r="753" spans="1:8" ht="47.25" outlineLevel="7" x14ac:dyDescent="0.25">
      <c r="A753" s="55" t="s">
        <v>101</v>
      </c>
      <c r="B753" s="69" t="s">
        <v>615</v>
      </c>
      <c r="C753" s="13" t="s">
        <v>368</v>
      </c>
      <c r="D753" s="13" t="s">
        <v>20</v>
      </c>
      <c r="E753" s="13" t="s">
        <v>628</v>
      </c>
      <c r="F753" s="13" t="s">
        <v>102</v>
      </c>
      <c r="G753" s="14">
        <v>10812798.09</v>
      </c>
      <c r="H753" s="14"/>
    </row>
    <row r="754" spans="1:8" ht="47.25" outlineLevel="5" x14ac:dyDescent="0.25">
      <c r="A754" s="55" t="s">
        <v>629</v>
      </c>
      <c r="B754" s="69" t="s">
        <v>615</v>
      </c>
      <c r="C754" s="13" t="s">
        <v>368</v>
      </c>
      <c r="D754" s="13" t="s">
        <v>20</v>
      </c>
      <c r="E754" s="13" t="s">
        <v>630</v>
      </c>
      <c r="F754" s="13" t="s">
        <v>16</v>
      </c>
      <c r="G754" s="14">
        <f>G755</f>
        <v>12044865.99</v>
      </c>
      <c r="H754" s="14"/>
    </row>
    <row r="755" spans="1:8" ht="47.25" outlineLevel="6" x14ac:dyDescent="0.25">
      <c r="A755" s="55" t="s">
        <v>144</v>
      </c>
      <c r="B755" s="69" t="s">
        <v>615</v>
      </c>
      <c r="C755" s="13" t="s">
        <v>368</v>
      </c>
      <c r="D755" s="13" t="s">
        <v>20</v>
      </c>
      <c r="E755" s="13" t="s">
        <v>631</v>
      </c>
      <c r="F755" s="13" t="s">
        <v>16</v>
      </c>
      <c r="G755" s="14">
        <f>G756</f>
        <v>12044865.99</v>
      </c>
      <c r="H755" s="14"/>
    </row>
    <row r="756" spans="1:8" ht="47.25" outlineLevel="7" x14ac:dyDescent="0.25">
      <c r="A756" s="55" t="s">
        <v>101</v>
      </c>
      <c r="B756" s="69" t="s">
        <v>615</v>
      </c>
      <c r="C756" s="13" t="s">
        <v>368</v>
      </c>
      <c r="D756" s="13" t="s">
        <v>20</v>
      </c>
      <c r="E756" s="13" t="s">
        <v>631</v>
      </c>
      <c r="F756" s="13" t="s">
        <v>102</v>
      </c>
      <c r="G756" s="14">
        <v>12044865.99</v>
      </c>
      <c r="H756" s="14"/>
    </row>
    <row r="757" spans="1:8" ht="31.5" outlineLevel="5" x14ac:dyDescent="0.25">
      <c r="A757" s="55" t="s">
        <v>452</v>
      </c>
      <c r="B757" s="69" t="s">
        <v>615</v>
      </c>
      <c r="C757" s="13" t="s">
        <v>368</v>
      </c>
      <c r="D757" s="13" t="s">
        <v>20</v>
      </c>
      <c r="E757" s="13" t="s">
        <v>632</v>
      </c>
      <c r="F757" s="13" t="s">
        <v>16</v>
      </c>
      <c r="G757" s="14">
        <f>G758</f>
        <v>750000</v>
      </c>
      <c r="H757" s="14"/>
    </row>
    <row r="758" spans="1:8" ht="78.75" outlineLevel="6" x14ac:dyDescent="0.25">
      <c r="A758" s="55" t="s">
        <v>46</v>
      </c>
      <c r="B758" s="69" t="s">
        <v>615</v>
      </c>
      <c r="C758" s="13" t="s">
        <v>368</v>
      </c>
      <c r="D758" s="13" t="s">
        <v>20</v>
      </c>
      <c r="E758" s="13" t="s">
        <v>633</v>
      </c>
      <c r="F758" s="13" t="s">
        <v>16</v>
      </c>
      <c r="G758" s="14">
        <f>G759</f>
        <v>750000</v>
      </c>
      <c r="H758" s="14"/>
    </row>
    <row r="759" spans="1:8" ht="49.7" customHeight="1" outlineLevel="7" x14ac:dyDescent="0.25">
      <c r="A759" s="55" t="s">
        <v>101</v>
      </c>
      <c r="B759" s="69" t="s">
        <v>615</v>
      </c>
      <c r="C759" s="13" t="s">
        <v>368</v>
      </c>
      <c r="D759" s="13" t="s">
        <v>20</v>
      </c>
      <c r="E759" s="13" t="s">
        <v>633</v>
      </c>
      <c r="F759" s="13" t="s">
        <v>102</v>
      </c>
      <c r="G759" s="14">
        <v>750000</v>
      </c>
      <c r="H759" s="14"/>
    </row>
    <row r="760" spans="1:8" ht="102.75" customHeight="1" outlineLevel="7" x14ac:dyDescent="0.25">
      <c r="A760" s="62" t="s">
        <v>511</v>
      </c>
      <c r="B760" s="99" t="s">
        <v>615</v>
      </c>
      <c r="C760" s="101" t="s">
        <v>368</v>
      </c>
      <c r="D760" s="101" t="s">
        <v>20</v>
      </c>
      <c r="E760" s="101" t="s">
        <v>634</v>
      </c>
      <c r="F760" s="101" t="s">
        <v>16</v>
      </c>
      <c r="G760" s="94">
        <f>G762+G764+G766</f>
        <v>50169257.730000004</v>
      </c>
      <c r="H760" s="94">
        <f>H762+H764+H766</f>
        <v>2131027.85</v>
      </c>
    </row>
    <row r="761" spans="1:8" ht="110.25" customHeight="1" outlineLevel="7" x14ac:dyDescent="0.25">
      <c r="A761" s="74" t="s">
        <v>513</v>
      </c>
      <c r="B761" s="100"/>
      <c r="C761" s="102"/>
      <c r="D761" s="102"/>
      <c r="E761" s="102"/>
      <c r="F761" s="102"/>
      <c r="G761" s="95"/>
      <c r="H761" s="95"/>
    </row>
    <row r="762" spans="1:8" ht="87" customHeight="1" outlineLevel="7" x14ac:dyDescent="0.25">
      <c r="A762" s="63" t="s">
        <v>458</v>
      </c>
      <c r="B762" s="69" t="s">
        <v>615</v>
      </c>
      <c r="C762" s="13" t="s">
        <v>368</v>
      </c>
      <c r="D762" s="13" t="s">
        <v>20</v>
      </c>
      <c r="E762" s="13" t="s">
        <v>635</v>
      </c>
      <c r="F762" s="13" t="s">
        <v>16</v>
      </c>
      <c r="G762" s="14">
        <f>G763</f>
        <v>2131027.85</v>
      </c>
      <c r="H762" s="14">
        <f>H763</f>
        <v>2131027.85</v>
      </c>
    </row>
    <row r="763" spans="1:8" ht="52.5" customHeight="1" outlineLevel="7" x14ac:dyDescent="0.25">
      <c r="A763" s="55" t="s">
        <v>101</v>
      </c>
      <c r="B763" s="69" t="s">
        <v>615</v>
      </c>
      <c r="C763" s="13" t="s">
        <v>368</v>
      </c>
      <c r="D763" s="13" t="s">
        <v>20</v>
      </c>
      <c r="E763" s="13" t="s">
        <v>635</v>
      </c>
      <c r="F763" s="13" t="s">
        <v>102</v>
      </c>
      <c r="G763" s="14">
        <v>2131027.85</v>
      </c>
      <c r="H763" s="14">
        <f>G763</f>
        <v>2131027.85</v>
      </c>
    </row>
    <row r="764" spans="1:8" ht="135" customHeight="1" outlineLevel="7" x14ac:dyDescent="0.25">
      <c r="A764" s="55" t="s">
        <v>460</v>
      </c>
      <c r="B764" s="69" t="s">
        <v>615</v>
      </c>
      <c r="C764" s="13" t="s">
        <v>368</v>
      </c>
      <c r="D764" s="13" t="s">
        <v>20</v>
      </c>
      <c r="E764" s="13" t="s">
        <v>636</v>
      </c>
      <c r="F764" s="13" t="s">
        <v>16</v>
      </c>
      <c r="G764" s="14">
        <f>G765</f>
        <v>47865443.859999999</v>
      </c>
      <c r="H764" s="14"/>
    </row>
    <row r="765" spans="1:8" ht="55.5" customHeight="1" outlineLevel="7" x14ac:dyDescent="0.25">
      <c r="A765" s="55" t="s">
        <v>101</v>
      </c>
      <c r="B765" s="69" t="s">
        <v>615</v>
      </c>
      <c r="C765" s="13" t="s">
        <v>368</v>
      </c>
      <c r="D765" s="13" t="s">
        <v>20</v>
      </c>
      <c r="E765" s="13" t="s">
        <v>636</v>
      </c>
      <c r="F765" s="13" t="s">
        <v>102</v>
      </c>
      <c r="G765" s="14">
        <f>47865443.86</f>
        <v>47865443.859999999</v>
      </c>
      <c r="H765" s="14"/>
    </row>
    <row r="766" spans="1:8" ht="99" customHeight="1" outlineLevel="7" x14ac:dyDescent="0.25">
      <c r="A766" s="55" t="s">
        <v>462</v>
      </c>
      <c r="B766" s="69" t="s">
        <v>615</v>
      </c>
      <c r="C766" s="13" t="s">
        <v>368</v>
      </c>
      <c r="D766" s="13" t="s">
        <v>20</v>
      </c>
      <c r="E766" s="13" t="s">
        <v>637</v>
      </c>
      <c r="F766" s="13" t="s">
        <v>16</v>
      </c>
      <c r="G766" s="14">
        <f>G767</f>
        <v>172786.02</v>
      </c>
      <c r="H766" s="14"/>
    </row>
    <row r="767" spans="1:8" ht="50.25" customHeight="1" outlineLevel="7" x14ac:dyDescent="0.25">
      <c r="A767" s="55" t="s">
        <v>101</v>
      </c>
      <c r="B767" s="69" t="s">
        <v>615</v>
      </c>
      <c r="C767" s="13" t="s">
        <v>368</v>
      </c>
      <c r="D767" s="13" t="s">
        <v>20</v>
      </c>
      <c r="E767" s="13" t="s">
        <v>637</v>
      </c>
      <c r="F767" s="13" t="s">
        <v>102</v>
      </c>
      <c r="G767" s="14">
        <f>172786.02</f>
        <v>172786.02</v>
      </c>
      <c r="H767" s="14"/>
    </row>
    <row r="768" spans="1:8" ht="79.5" customHeight="1" outlineLevel="7" x14ac:dyDescent="0.25">
      <c r="A768" s="62" t="s">
        <v>455</v>
      </c>
      <c r="B768" s="99" t="s">
        <v>615</v>
      </c>
      <c r="C768" s="101" t="s">
        <v>368</v>
      </c>
      <c r="D768" s="101" t="s">
        <v>20</v>
      </c>
      <c r="E768" s="101" t="s">
        <v>638</v>
      </c>
      <c r="F768" s="101" t="s">
        <v>16</v>
      </c>
      <c r="G768" s="94">
        <f>G770+G772+G774</f>
        <v>2537559.17</v>
      </c>
      <c r="H768" s="94">
        <f>H770+H772+H774</f>
        <v>1398441.02</v>
      </c>
    </row>
    <row r="769" spans="1:8" ht="78.75" customHeight="1" outlineLevel="7" x14ac:dyDescent="0.25">
      <c r="A769" s="63" t="s">
        <v>457</v>
      </c>
      <c r="B769" s="100"/>
      <c r="C769" s="102"/>
      <c r="D769" s="102"/>
      <c r="E769" s="102"/>
      <c r="F769" s="102"/>
      <c r="G769" s="95"/>
      <c r="H769" s="95"/>
    </row>
    <row r="770" spans="1:8" ht="77.25" customHeight="1" outlineLevel="7" x14ac:dyDescent="0.25">
      <c r="A770" s="55" t="s">
        <v>458</v>
      </c>
      <c r="B770" s="69" t="s">
        <v>615</v>
      </c>
      <c r="C770" s="13" t="s">
        <v>368</v>
      </c>
      <c r="D770" s="13" t="s">
        <v>20</v>
      </c>
      <c r="E770" s="13" t="s">
        <v>639</v>
      </c>
      <c r="F770" s="13" t="s">
        <v>16</v>
      </c>
      <c r="G770" s="14">
        <f>G771</f>
        <v>1398441.02</v>
      </c>
      <c r="H770" s="14">
        <f>H771</f>
        <v>1398441.02</v>
      </c>
    </row>
    <row r="771" spans="1:8" ht="56.25" customHeight="1" outlineLevel="7" x14ac:dyDescent="0.25">
      <c r="A771" s="75" t="s">
        <v>101</v>
      </c>
      <c r="B771" s="69" t="s">
        <v>615</v>
      </c>
      <c r="C771" s="13" t="s">
        <v>368</v>
      </c>
      <c r="D771" s="13" t="s">
        <v>20</v>
      </c>
      <c r="E771" s="13" t="s">
        <v>639</v>
      </c>
      <c r="F771" s="13" t="s">
        <v>102</v>
      </c>
      <c r="G771" s="14">
        <f>1398441.02</f>
        <v>1398441.02</v>
      </c>
      <c r="H771" s="14">
        <f>G771</f>
        <v>1398441.02</v>
      </c>
    </row>
    <row r="772" spans="1:8" ht="135" customHeight="1" outlineLevel="7" x14ac:dyDescent="0.25">
      <c r="A772" s="75" t="s">
        <v>460</v>
      </c>
      <c r="B772" s="69" t="s">
        <v>615</v>
      </c>
      <c r="C772" s="13" t="s">
        <v>368</v>
      </c>
      <c r="D772" s="13" t="s">
        <v>20</v>
      </c>
      <c r="E772" s="13" t="s">
        <v>640</v>
      </c>
      <c r="F772" s="13" t="s">
        <v>16</v>
      </c>
      <c r="G772" s="14">
        <f>G773</f>
        <v>1025731.04</v>
      </c>
      <c r="H772" s="14"/>
    </row>
    <row r="773" spans="1:8" ht="55.5" customHeight="1" outlineLevel="7" x14ac:dyDescent="0.25">
      <c r="A773" s="75" t="s">
        <v>101</v>
      </c>
      <c r="B773" s="69" t="s">
        <v>615</v>
      </c>
      <c r="C773" s="13" t="s">
        <v>368</v>
      </c>
      <c r="D773" s="13" t="s">
        <v>20</v>
      </c>
      <c r="E773" s="13" t="s">
        <v>640</v>
      </c>
      <c r="F773" s="13" t="s">
        <v>102</v>
      </c>
      <c r="G773" s="14">
        <f>1025731.04</f>
        <v>1025731.04</v>
      </c>
      <c r="H773" s="14"/>
    </row>
    <row r="774" spans="1:8" ht="103.5" customHeight="1" outlineLevel="7" x14ac:dyDescent="0.25">
      <c r="A774" s="75" t="s">
        <v>462</v>
      </c>
      <c r="B774" s="69" t="s">
        <v>615</v>
      </c>
      <c r="C774" s="13" t="s">
        <v>368</v>
      </c>
      <c r="D774" s="13" t="s">
        <v>20</v>
      </c>
      <c r="E774" s="13" t="s">
        <v>641</v>
      </c>
      <c r="F774" s="13" t="s">
        <v>16</v>
      </c>
      <c r="G774" s="14">
        <f>G775</f>
        <v>113387.11</v>
      </c>
      <c r="H774" s="14"/>
    </row>
    <row r="775" spans="1:8" ht="52.5" customHeight="1" outlineLevel="7" x14ac:dyDescent="0.25">
      <c r="A775" s="75" t="s">
        <v>101</v>
      </c>
      <c r="B775" s="69" t="s">
        <v>615</v>
      </c>
      <c r="C775" s="13" t="s">
        <v>368</v>
      </c>
      <c r="D775" s="13" t="s">
        <v>20</v>
      </c>
      <c r="E775" s="13" t="s">
        <v>641</v>
      </c>
      <c r="F775" s="13" t="s">
        <v>102</v>
      </c>
      <c r="G775" s="14">
        <v>113387.11</v>
      </c>
      <c r="H775" s="14"/>
    </row>
    <row r="776" spans="1:8" ht="48.75" customHeight="1" outlineLevel="7" x14ac:dyDescent="0.25">
      <c r="A776" s="70" t="s">
        <v>642</v>
      </c>
      <c r="B776" s="71" t="s">
        <v>615</v>
      </c>
      <c r="C776" s="9" t="s">
        <v>368</v>
      </c>
      <c r="D776" s="9" t="s">
        <v>20</v>
      </c>
      <c r="E776" s="9" t="s">
        <v>643</v>
      </c>
      <c r="F776" s="9" t="s">
        <v>16</v>
      </c>
      <c r="G776" s="10">
        <f>G777+G780</f>
        <v>1365769</v>
      </c>
      <c r="H776" s="10">
        <f>H777+H780</f>
        <v>1000000</v>
      </c>
    </row>
    <row r="777" spans="1:8" ht="69.75" customHeight="1" outlineLevel="7" x14ac:dyDescent="0.25">
      <c r="A777" s="55" t="s">
        <v>644</v>
      </c>
      <c r="B777" s="69" t="s">
        <v>615</v>
      </c>
      <c r="C777" s="13" t="s">
        <v>368</v>
      </c>
      <c r="D777" s="13" t="s">
        <v>20</v>
      </c>
      <c r="E777" s="13" t="s">
        <v>645</v>
      </c>
      <c r="F777" s="13" t="s">
        <v>16</v>
      </c>
      <c r="G777" s="14">
        <f>G778</f>
        <v>365769</v>
      </c>
      <c r="H777" s="14"/>
    </row>
    <row r="778" spans="1:8" ht="35.450000000000003" customHeight="1" outlineLevel="7" x14ac:dyDescent="0.25">
      <c r="A778" s="55" t="s">
        <v>56</v>
      </c>
      <c r="B778" s="69" t="s">
        <v>615</v>
      </c>
      <c r="C778" s="13" t="s">
        <v>368</v>
      </c>
      <c r="D778" s="13" t="s">
        <v>20</v>
      </c>
      <c r="E778" s="13" t="s">
        <v>646</v>
      </c>
      <c r="F778" s="13" t="s">
        <v>16</v>
      </c>
      <c r="G778" s="14">
        <f>G779</f>
        <v>365769</v>
      </c>
      <c r="H778" s="14"/>
    </row>
    <row r="779" spans="1:8" ht="57" customHeight="1" outlineLevel="7" x14ac:dyDescent="0.25">
      <c r="A779" s="55" t="s">
        <v>101</v>
      </c>
      <c r="B779" s="69" t="s">
        <v>615</v>
      </c>
      <c r="C779" s="13" t="s">
        <v>368</v>
      </c>
      <c r="D779" s="13" t="s">
        <v>20</v>
      </c>
      <c r="E779" s="13" t="s">
        <v>646</v>
      </c>
      <c r="F779" s="13" t="s">
        <v>102</v>
      </c>
      <c r="G779" s="14">
        <v>365769</v>
      </c>
      <c r="H779" s="14"/>
    </row>
    <row r="780" spans="1:8" ht="24" customHeight="1" outlineLevel="7" x14ac:dyDescent="0.25">
      <c r="A780" s="70" t="s">
        <v>647</v>
      </c>
      <c r="B780" s="71" t="s">
        <v>615</v>
      </c>
      <c r="C780" s="9" t="s">
        <v>368</v>
      </c>
      <c r="D780" s="9" t="s">
        <v>20</v>
      </c>
      <c r="E780" s="9" t="s">
        <v>648</v>
      </c>
      <c r="F780" s="9" t="s">
        <v>16</v>
      </c>
      <c r="G780" s="10">
        <f>G781</f>
        <v>1000000</v>
      </c>
      <c r="H780" s="10">
        <f>G780</f>
        <v>1000000</v>
      </c>
    </row>
    <row r="781" spans="1:8" ht="24" customHeight="1" outlineLevel="7" x14ac:dyDescent="0.25">
      <c r="A781" s="55" t="s">
        <v>647</v>
      </c>
      <c r="B781" s="69" t="s">
        <v>615</v>
      </c>
      <c r="C781" s="13" t="s">
        <v>368</v>
      </c>
      <c r="D781" s="13" t="s">
        <v>20</v>
      </c>
      <c r="E781" s="13" t="s">
        <v>649</v>
      </c>
      <c r="F781" s="13" t="s">
        <v>16</v>
      </c>
      <c r="G781" s="14">
        <f>G782</f>
        <v>1000000</v>
      </c>
      <c r="H781" s="14">
        <f>G781</f>
        <v>1000000</v>
      </c>
    </row>
    <row r="782" spans="1:8" ht="53.25" customHeight="1" outlineLevel="7" x14ac:dyDescent="0.25">
      <c r="A782" s="55" t="s">
        <v>101</v>
      </c>
      <c r="B782" s="69" t="s">
        <v>615</v>
      </c>
      <c r="C782" s="13" t="s">
        <v>368</v>
      </c>
      <c r="D782" s="13" t="s">
        <v>20</v>
      </c>
      <c r="E782" s="13" t="s">
        <v>649</v>
      </c>
      <c r="F782" s="13" t="s">
        <v>102</v>
      </c>
      <c r="G782" s="14">
        <f>1000000</f>
        <v>1000000</v>
      </c>
      <c r="H782" s="14">
        <f>G782</f>
        <v>1000000</v>
      </c>
    </row>
    <row r="783" spans="1:8" s="11" customFormat="1" ht="47.25" outlineLevel="3" x14ac:dyDescent="0.25">
      <c r="A783" s="70" t="s">
        <v>50</v>
      </c>
      <c r="B783" s="71" t="s">
        <v>615</v>
      </c>
      <c r="C783" s="9" t="s">
        <v>368</v>
      </c>
      <c r="D783" s="9" t="s">
        <v>20</v>
      </c>
      <c r="E783" s="9" t="s">
        <v>51</v>
      </c>
      <c r="F783" s="9" t="s">
        <v>16</v>
      </c>
      <c r="G783" s="10">
        <f>G784</f>
        <v>300000</v>
      </c>
      <c r="H783" s="10"/>
    </row>
    <row r="784" spans="1:8" s="11" customFormat="1" ht="47.25" outlineLevel="4" x14ac:dyDescent="0.25">
      <c r="A784" s="70" t="s">
        <v>52</v>
      </c>
      <c r="B784" s="71" t="s">
        <v>615</v>
      </c>
      <c r="C784" s="9" t="s">
        <v>368</v>
      </c>
      <c r="D784" s="9" t="s">
        <v>20</v>
      </c>
      <c r="E784" s="9" t="s">
        <v>53</v>
      </c>
      <c r="F784" s="9" t="s">
        <v>16</v>
      </c>
      <c r="G784" s="10">
        <f>G785</f>
        <v>300000</v>
      </c>
      <c r="H784" s="10"/>
    </row>
    <row r="785" spans="1:8" ht="31.5" outlineLevel="5" x14ac:dyDescent="0.25">
      <c r="A785" s="55" t="s">
        <v>134</v>
      </c>
      <c r="B785" s="69" t="s">
        <v>615</v>
      </c>
      <c r="C785" s="13" t="s">
        <v>368</v>
      </c>
      <c r="D785" s="13" t="s">
        <v>20</v>
      </c>
      <c r="E785" s="13" t="s">
        <v>135</v>
      </c>
      <c r="F785" s="13" t="s">
        <v>16</v>
      </c>
      <c r="G785" s="14">
        <f>G786</f>
        <v>300000</v>
      </c>
      <c r="H785" s="14"/>
    </row>
    <row r="786" spans="1:8" ht="31.5" outlineLevel="6" x14ac:dyDescent="0.25">
      <c r="A786" s="55" t="s">
        <v>56</v>
      </c>
      <c r="B786" s="69" t="s">
        <v>615</v>
      </c>
      <c r="C786" s="13" t="s">
        <v>368</v>
      </c>
      <c r="D786" s="13" t="s">
        <v>20</v>
      </c>
      <c r="E786" s="13" t="s">
        <v>136</v>
      </c>
      <c r="F786" s="13" t="s">
        <v>16</v>
      </c>
      <c r="G786" s="14">
        <f>G787</f>
        <v>300000</v>
      </c>
      <c r="H786" s="14"/>
    </row>
    <row r="787" spans="1:8" ht="47.25" outlineLevel="7" x14ac:dyDescent="0.25">
      <c r="A787" s="55" t="s">
        <v>101</v>
      </c>
      <c r="B787" s="69" t="s">
        <v>615</v>
      </c>
      <c r="C787" s="13" t="s">
        <v>368</v>
      </c>
      <c r="D787" s="13" t="s">
        <v>20</v>
      </c>
      <c r="E787" s="13" t="s">
        <v>136</v>
      </c>
      <c r="F787" s="13" t="s">
        <v>102</v>
      </c>
      <c r="G787" s="14">
        <v>300000</v>
      </c>
      <c r="H787" s="14"/>
    </row>
    <row r="788" spans="1:8" s="11" customFormat="1" outlineLevel="2" x14ac:dyDescent="0.25">
      <c r="A788" s="70" t="s">
        <v>542</v>
      </c>
      <c r="B788" s="71" t="s">
        <v>615</v>
      </c>
      <c r="C788" s="9" t="s">
        <v>368</v>
      </c>
      <c r="D788" s="9" t="s">
        <v>368</v>
      </c>
      <c r="E788" s="9" t="s">
        <v>15</v>
      </c>
      <c r="F788" s="9" t="s">
        <v>16</v>
      </c>
      <c r="G788" s="10">
        <f>G789+G824</f>
        <v>20323493.059999999</v>
      </c>
      <c r="H788" s="10">
        <f>H789+H824</f>
        <v>552284.72</v>
      </c>
    </row>
    <row r="789" spans="1:8" s="11" customFormat="1" ht="63" outlineLevel="3" x14ac:dyDescent="0.25">
      <c r="A789" s="70" t="s">
        <v>526</v>
      </c>
      <c r="B789" s="71" t="s">
        <v>615</v>
      </c>
      <c r="C789" s="9" t="s">
        <v>368</v>
      </c>
      <c r="D789" s="9" t="s">
        <v>368</v>
      </c>
      <c r="E789" s="9" t="s">
        <v>527</v>
      </c>
      <c r="F789" s="9" t="s">
        <v>16</v>
      </c>
      <c r="G789" s="10">
        <f>G790+G805+G820</f>
        <v>20173493.059999999</v>
      </c>
      <c r="H789" s="10">
        <f>H790+H805+H820</f>
        <v>552284.72</v>
      </c>
    </row>
    <row r="790" spans="1:8" s="11" customFormat="1" ht="31.5" outlineLevel="4" x14ac:dyDescent="0.25">
      <c r="A790" s="70" t="s">
        <v>650</v>
      </c>
      <c r="B790" s="71" t="s">
        <v>615</v>
      </c>
      <c r="C790" s="9" t="s">
        <v>368</v>
      </c>
      <c r="D790" s="9" t="s">
        <v>368</v>
      </c>
      <c r="E790" s="9" t="s">
        <v>651</v>
      </c>
      <c r="F790" s="9" t="s">
        <v>16</v>
      </c>
      <c r="G790" s="10">
        <f>G791+G795+G799+G802</f>
        <v>1050520</v>
      </c>
      <c r="H790" s="10"/>
    </row>
    <row r="791" spans="1:8" ht="47.25" outlineLevel="5" x14ac:dyDescent="0.25">
      <c r="A791" s="55" t="s">
        <v>652</v>
      </c>
      <c r="B791" s="69" t="s">
        <v>615</v>
      </c>
      <c r="C791" s="13" t="s">
        <v>368</v>
      </c>
      <c r="D791" s="13" t="s">
        <v>368</v>
      </c>
      <c r="E791" s="13" t="s">
        <v>653</v>
      </c>
      <c r="F791" s="13" t="s">
        <v>16</v>
      </c>
      <c r="G791" s="14">
        <f>G792</f>
        <v>445000</v>
      </c>
      <c r="H791" s="14"/>
    </row>
    <row r="792" spans="1:8" ht="31.5" outlineLevel="6" x14ac:dyDescent="0.25">
      <c r="A792" s="55" t="s">
        <v>56</v>
      </c>
      <c r="B792" s="69" t="s">
        <v>615</v>
      </c>
      <c r="C792" s="13" t="s">
        <v>368</v>
      </c>
      <c r="D792" s="13" t="s">
        <v>368</v>
      </c>
      <c r="E792" s="13" t="s">
        <v>654</v>
      </c>
      <c r="F792" s="13" t="s">
        <v>16</v>
      </c>
      <c r="G792" s="14">
        <f>G794+G793</f>
        <v>445000</v>
      </c>
      <c r="H792" s="14"/>
    </row>
    <row r="793" spans="1:8" ht="31.5" outlineLevel="7" x14ac:dyDescent="0.25">
      <c r="A793" s="55" t="s">
        <v>31</v>
      </c>
      <c r="B793" s="69" t="s">
        <v>615</v>
      </c>
      <c r="C793" s="13" t="s">
        <v>368</v>
      </c>
      <c r="D793" s="13" t="s">
        <v>368</v>
      </c>
      <c r="E793" s="13" t="s">
        <v>654</v>
      </c>
      <c r="F793" s="13" t="s">
        <v>32</v>
      </c>
      <c r="G793" s="14">
        <v>195000</v>
      </c>
      <c r="H793" s="14"/>
    </row>
    <row r="794" spans="1:8" ht="47.25" outlineLevel="7" x14ac:dyDescent="0.25">
      <c r="A794" s="55" t="s">
        <v>101</v>
      </c>
      <c r="B794" s="69" t="s">
        <v>615</v>
      </c>
      <c r="C794" s="13" t="s">
        <v>368</v>
      </c>
      <c r="D794" s="13" t="s">
        <v>368</v>
      </c>
      <c r="E794" s="13" t="s">
        <v>654</v>
      </c>
      <c r="F794" s="13" t="s">
        <v>102</v>
      </c>
      <c r="G794" s="14">
        <v>250000</v>
      </c>
      <c r="H794" s="14"/>
    </row>
    <row r="795" spans="1:8" ht="78.75" outlineLevel="5" x14ac:dyDescent="0.25">
      <c r="A795" s="55" t="s">
        <v>655</v>
      </c>
      <c r="B795" s="69" t="s">
        <v>615</v>
      </c>
      <c r="C795" s="13" t="s">
        <v>368</v>
      </c>
      <c r="D795" s="13" t="s">
        <v>368</v>
      </c>
      <c r="E795" s="13" t="s">
        <v>656</v>
      </c>
      <c r="F795" s="13" t="s">
        <v>16</v>
      </c>
      <c r="G795" s="14">
        <f>G796</f>
        <v>200520</v>
      </c>
      <c r="H795" s="14"/>
    </row>
    <row r="796" spans="1:8" ht="31.5" outlineLevel="6" x14ac:dyDescent="0.25">
      <c r="A796" s="55" t="s">
        <v>56</v>
      </c>
      <c r="B796" s="69" t="s">
        <v>615</v>
      </c>
      <c r="C796" s="13" t="s">
        <v>368</v>
      </c>
      <c r="D796" s="13" t="s">
        <v>368</v>
      </c>
      <c r="E796" s="13" t="s">
        <v>657</v>
      </c>
      <c r="F796" s="13" t="s">
        <v>16</v>
      </c>
      <c r="G796" s="14">
        <f>G798+G797</f>
        <v>200520</v>
      </c>
      <c r="H796" s="14"/>
    </row>
    <row r="797" spans="1:8" ht="31.5" outlineLevel="7" x14ac:dyDescent="0.25">
      <c r="A797" s="55" t="s">
        <v>31</v>
      </c>
      <c r="B797" s="69" t="s">
        <v>615</v>
      </c>
      <c r="C797" s="13" t="s">
        <v>368</v>
      </c>
      <c r="D797" s="13" t="s">
        <v>368</v>
      </c>
      <c r="E797" s="13" t="s">
        <v>657</v>
      </c>
      <c r="F797" s="13" t="s">
        <v>32</v>
      </c>
      <c r="G797" s="14">
        <f>90520+10000</f>
        <v>100520</v>
      </c>
      <c r="H797" s="14"/>
    </row>
    <row r="798" spans="1:8" ht="47.25" outlineLevel="7" x14ac:dyDescent="0.25">
      <c r="A798" s="55" t="s">
        <v>101</v>
      </c>
      <c r="B798" s="69" t="s">
        <v>615</v>
      </c>
      <c r="C798" s="13" t="s">
        <v>368</v>
      </c>
      <c r="D798" s="13" t="s">
        <v>368</v>
      </c>
      <c r="E798" s="13" t="s">
        <v>657</v>
      </c>
      <c r="F798" s="13" t="s">
        <v>102</v>
      </c>
      <c r="G798" s="14">
        <v>100000</v>
      </c>
      <c r="H798" s="14"/>
    </row>
    <row r="799" spans="1:8" ht="31.5" outlineLevel="5" x14ac:dyDescent="0.25">
      <c r="A799" s="55" t="s">
        <v>658</v>
      </c>
      <c r="B799" s="69" t="s">
        <v>615</v>
      </c>
      <c r="C799" s="13" t="s">
        <v>368</v>
      </c>
      <c r="D799" s="13" t="s">
        <v>368</v>
      </c>
      <c r="E799" s="13" t="s">
        <v>659</v>
      </c>
      <c r="F799" s="13" t="s">
        <v>16</v>
      </c>
      <c r="G799" s="14">
        <f>G800</f>
        <v>5000</v>
      </c>
      <c r="H799" s="14"/>
    </row>
    <row r="800" spans="1:8" ht="31.5" outlineLevel="6" x14ac:dyDescent="0.25">
      <c r="A800" s="55" t="s">
        <v>56</v>
      </c>
      <c r="B800" s="69" t="s">
        <v>615</v>
      </c>
      <c r="C800" s="13" t="s">
        <v>368</v>
      </c>
      <c r="D800" s="13" t="s">
        <v>368</v>
      </c>
      <c r="E800" s="13" t="s">
        <v>660</v>
      </c>
      <c r="F800" s="13" t="s">
        <v>16</v>
      </c>
      <c r="G800" s="14">
        <f>G801</f>
        <v>5000</v>
      </c>
      <c r="H800" s="14"/>
    </row>
    <row r="801" spans="1:8" ht="47.25" outlineLevel="7" x14ac:dyDescent="0.25">
      <c r="A801" s="55" t="s">
        <v>101</v>
      </c>
      <c r="B801" s="69" t="s">
        <v>615</v>
      </c>
      <c r="C801" s="13" t="s">
        <v>368</v>
      </c>
      <c r="D801" s="13" t="s">
        <v>368</v>
      </c>
      <c r="E801" s="13" t="s">
        <v>660</v>
      </c>
      <c r="F801" s="13" t="s">
        <v>102</v>
      </c>
      <c r="G801" s="14">
        <v>5000</v>
      </c>
      <c r="H801" s="14"/>
    </row>
    <row r="802" spans="1:8" ht="47.25" outlineLevel="5" x14ac:dyDescent="0.25">
      <c r="A802" s="55" t="s">
        <v>661</v>
      </c>
      <c r="B802" s="69" t="s">
        <v>615</v>
      </c>
      <c r="C802" s="13" t="s">
        <v>368</v>
      </c>
      <c r="D802" s="13" t="s">
        <v>368</v>
      </c>
      <c r="E802" s="13" t="s">
        <v>662</v>
      </c>
      <c r="F802" s="13" t="s">
        <v>16</v>
      </c>
      <c r="G802" s="14">
        <f>G803</f>
        <v>400000</v>
      </c>
      <c r="H802" s="14"/>
    </row>
    <row r="803" spans="1:8" outlineLevel="6" x14ac:dyDescent="0.25">
      <c r="A803" s="55" t="s">
        <v>663</v>
      </c>
      <c r="B803" s="69" t="s">
        <v>615</v>
      </c>
      <c r="C803" s="13" t="s">
        <v>368</v>
      </c>
      <c r="D803" s="13" t="s">
        <v>368</v>
      </c>
      <c r="E803" s="13" t="s">
        <v>664</v>
      </c>
      <c r="F803" s="13" t="s">
        <v>16</v>
      </c>
      <c r="G803" s="14">
        <f>G804</f>
        <v>400000</v>
      </c>
      <c r="H803" s="14"/>
    </row>
    <row r="804" spans="1:8" ht="31.5" outlineLevel="7" x14ac:dyDescent="0.25">
      <c r="A804" s="55" t="s">
        <v>167</v>
      </c>
      <c r="B804" s="69" t="s">
        <v>615</v>
      </c>
      <c r="C804" s="13" t="s">
        <v>368</v>
      </c>
      <c r="D804" s="13" t="s">
        <v>368</v>
      </c>
      <c r="E804" s="13" t="s">
        <v>664</v>
      </c>
      <c r="F804" s="13" t="s">
        <v>168</v>
      </c>
      <c r="G804" s="14">
        <f>400000</f>
        <v>400000</v>
      </c>
      <c r="H804" s="14"/>
    </row>
    <row r="805" spans="1:8" s="11" customFormat="1" ht="31.5" outlineLevel="4" x14ac:dyDescent="0.25">
      <c r="A805" s="70" t="s">
        <v>665</v>
      </c>
      <c r="B805" s="71" t="s">
        <v>615</v>
      </c>
      <c r="C805" s="9" t="s">
        <v>368</v>
      </c>
      <c r="D805" s="9" t="s">
        <v>368</v>
      </c>
      <c r="E805" s="9" t="s">
        <v>666</v>
      </c>
      <c r="F805" s="9" t="s">
        <v>16</v>
      </c>
      <c r="G805" s="10">
        <f>G806+G809+G812</f>
        <v>19072973.059999999</v>
      </c>
      <c r="H805" s="10">
        <f>H806+H809+H812</f>
        <v>552284.72</v>
      </c>
    </row>
    <row r="806" spans="1:8" ht="126" outlineLevel="5" x14ac:dyDescent="0.25">
      <c r="A806" s="55" t="s">
        <v>667</v>
      </c>
      <c r="B806" s="69" t="s">
        <v>615</v>
      </c>
      <c r="C806" s="13" t="s">
        <v>368</v>
      </c>
      <c r="D806" s="13" t="s">
        <v>368</v>
      </c>
      <c r="E806" s="13" t="s">
        <v>668</v>
      </c>
      <c r="F806" s="13" t="s">
        <v>16</v>
      </c>
      <c r="G806" s="14">
        <f>G807</f>
        <v>17920815.059999999</v>
      </c>
      <c r="H806" s="14"/>
    </row>
    <row r="807" spans="1:8" ht="47.25" outlineLevel="6" x14ac:dyDescent="0.25">
      <c r="A807" s="55" t="s">
        <v>144</v>
      </c>
      <c r="B807" s="69" t="s">
        <v>615</v>
      </c>
      <c r="C807" s="13" t="s">
        <v>368</v>
      </c>
      <c r="D807" s="13" t="s">
        <v>368</v>
      </c>
      <c r="E807" s="13" t="s">
        <v>669</v>
      </c>
      <c r="F807" s="13" t="s">
        <v>16</v>
      </c>
      <c r="G807" s="14">
        <f>G808</f>
        <v>17920815.059999999</v>
      </c>
      <c r="H807" s="14"/>
    </row>
    <row r="808" spans="1:8" ht="54.75" customHeight="1" outlineLevel="7" x14ac:dyDescent="0.25">
      <c r="A808" s="55" t="s">
        <v>101</v>
      </c>
      <c r="B808" s="69" t="s">
        <v>615</v>
      </c>
      <c r="C808" s="13" t="s">
        <v>368</v>
      </c>
      <c r="D808" s="13" t="s">
        <v>368</v>
      </c>
      <c r="E808" s="13" t="s">
        <v>669</v>
      </c>
      <c r="F808" s="13" t="s">
        <v>102</v>
      </c>
      <c r="G808" s="14">
        <v>17920815.059999999</v>
      </c>
      <c r="H808" s="14"/>
    </row>
    <row r="809" spans="1:8" ht="31.5" outlineLevel="5" x14ac:dyDescent="0.25">
      <c r="A809" s="55" t="s">
        <v>452</v>
      </c>
      <c r="B809" s="69" t="s">
        <v>615</v>
      </c>
      <c r="C809" s="13" t="s">
        <v>368</v>
      </c>
      <c r="D809" s="13" t="s">
        <v>368</v>
      </c>
      <c r="E809" s="13" t="s">
        <v>670</v>
      </c>
      <c r="F809" s="13" t="s">
        <v>16</v>
      </c>
      <c r="G809" s="14">
        <f>G810</f>
        <v>150000</v>
      </c>
      <c r="H809" s="14"/>
    </row>
    <row r="810" spans="1:8" ht="78.75" outlineLevel="6" x14ac:dyDescent="0.25">
      <c r="A810" s="55" t="s">
        <v>46</v>
      </c>
      <c r="B810" s="69" t="s">
        <v>615</v>
      </c>
      <c r="C810" s="13" t="s">
        <v>368</v>
      </c>
      <c r="D810" s="13" t="s">
        <v>368</v>
      </c>
      <c r="E810" s="13" t="s">
        <v>671</v>
      </c>
      <c r="F810" s="13" t="s">
        <v>16</v>
      </c>
      <c r="G810" s="14">
        <f>G811</f>
        <v>150000</v>
      </c>
      <c r="H810" s="14"/>
    </row>
    <row r="811" spans="1:8" ht="47.25" outlineLevel="7" x14ac:dyDescent="0.25">
      <c r="A811" s="55" t="s">
        <v>101</v>
      </c>
      <c r="B811" s="69" t="s">
        <v>615</v>
      </c>
      <c r="C811" s="13" t="s">
        <v>368</v>
      </c>
      <c r="D811" s="13" t="s">
        <v>368</v>
      </c>
      <c r="E811" s="13" t="s">
        <v>671</v>
      </c>
      <c r="F811" s="13" t="s">
        <v>102</v>
      </c>
      <c r="G811" s="14">
        <f>150000</f>
        <v>150000</v>
      </c>
      <c r="H811" s="14"/>
    </row>
    <row r="812" spans="1:8" ht="83.25" customHeight="1" outlineLevel="7" x14ac:dyDescent="0.25">
      <c r="A812" s="62" t="s">
        <v>455</v>
      </c>
      <c r="B812" s="99" t="s">
        <v>615</v>
      </c>
      <c r="C812" s="101" t="s">
        <v>368</v>
      </c>
      <c r="D812" s="101" t="s">
        <v>368</v>
      </c>
      <c r="E812" s="101" t="s">
        <v>672</v>
      </c>
      <c r="F812" s="101" t="s">
        <v>16</v>
      </c>
      <c r="G812" s="94">
        <f>G814+G816+G818</f>
        <v>1002157.9999999999</v>
      </c>
      <c r="H812" s="94">
        <f>H814+H816+H818</f>
        <v>552284.72</v>
      </c>
    </row>
    <row r="813" spans="1:8" ht="78.75" outlineLevel="7" x14ac:dyDescent="0.25">
      <c r="A813" s="63" t="s">
        <v>457</v>
      </c>
      <c r="B813" s="100"/>
      <c r="C813" s="102"/>
      <c r="D813" s="102"/>
      <c r="E813" s="102"/>
      <c r="F813" s="102"/>
      <c r="G813" s="95"/>
      <c r="H813" s="95"/>
    </row>
    <row r="814" spans="1:8" ht="78.75" outlineLevel="7" x14ac:dyDescent="0.25">
      <c r="A814" s="55" t="s">
        <v>458</v>
      </c>
      <c r="B814" s="69" t="s">
        <v>615</v>
      </c>
      <c r="C814" s="13" t="s">
        <v>368</v>
      </c>
      <c r="D814" s="13" t="s">
        <v>368</v>
      </c>
      <c r="E814" s="13" t="s">
        <v>673</v>
      </c>
      <c r="F814" s="13" t="s">
        <v>16</v>
      </c>
      <c r="G814" s="14">
        <f>G815</f>
        <v>552284.72</v>
      </c>
      <c r="H814" s="14">
        <f>H815</f>
        <v>552284.72</v>
      </c>
    </row>
    <row r="815" spans="1:8" ht="47.25" outlineLevel="7" x14ac:dyDescent="0.25">
      <c r="A815" s="75" t="s">
        <v>101</v>
      </c>
      <c r="B815" s="69" t="s">
        <v>615</v>
      </c>
      <c r="C815" s="13" t="s">
        <v>368</v>
      </c>
      <c r="D815" s="13" t="s">
        <v>368</v>
      </c>
      <c r="E815" s="13" t="s">
        <v>673</v>
      </c>
      <c r="F815" s="13" t="s">
        <v>102</v>
      </c>
      <c r="G815" s="14">
        <v>552284.72</v>
      </c>
      <c r="H815" s="14">
        <f>G815</f>
        <v>552284.72</v>
      </c>
    </row>
    <row r="816" spans="1:8" ht="126" outlineLevel="7" x14ac:dyDescent="0.25">
      <c r="A816" s="75" t="s">
        <v>460</v>
      </c>
      <c r="B816" s="69" t="s">
        <v>615</v>
      </c>
      <c r="C816" s="13" t="s">
        <v>368</v>
      </c>
      <c r="D816" s="13" t="s">
        <v>368</v>
      </c>
      <c r="E816" s="13" t="s">
        <v>674</v>
      </c>
      <c r="F816" s="13" t="s">
        <v>16</v>
      </c>
      <c r="G816" s="14">
        <f>G817</f>
        <v>405093.44</v>
      </c>
      <c r="H816" s="14"/>
    </row>
    <row r="817" spans="1:8" ht="47.25" outlineLevel="7" x14ac:dyDescent="0.25">
      <c r="A817" s="75" t="s">
        <v>101</v>
      </c>
      <c r="B817" s="69" t="s">
        <v>615</v>
      </c>
      <c r="C817" s="13" t="s">
        <v>368</v>
      </c>
      <c r="D817" s="13" t="s">
        <v>368</v>
      </c>
      <c r="E817" s="13" t="s">
        <v>674</v>
      </c>
      <c r="F817" s="13" t="s">
        <v>102</v>
      </c>
      <c r="G817" s="14">
        <f>405093.44</f>
        <v>405093.44</v>
      </c>
      <c r="H817" s="14"/>
    </row>
    <row r="818" spans="1:8" ht="94.5" outlineLevel="7" x14ac:dyDescent="0.25">
      <c r="A818" s="75" t="s">
        <v>462</v>
      </c>
      <c r="B818" s="69" t="s">
        <v>615</v>
      </c>
      <c r="C818" s="13" t="s">
        <v>368</v>
      </c>
      <c r="D818" s="13" t="s">
        <v>368</v>
      </c>
      <c r="E818" s="13" t="s">
        <v>675</v>
      </c>
      <c r="F818" s="13" t="s">
        <v>16</v>
      </c>
      <c r="G818" s="14">
        <f>G819</f>
        <v>44779.839999999997</v>
      </c>
      <c r="H818" s="14"/>
    </row>
    <row r="819" spans="1:8" ht="47.25" outlineLevel="7" x14ac:dyDescent="0.25">
      <c r="A819" s="75" t="s">
        <v>101</v>
      </c>
      <c r="B819" s="69" t="s">
        <v>615</v>
      </c>
      <c r="C819" s="13" t="s">
        <v>368</v>
      </c>
      <c r="D819" s="13" t="s">
        <v>368</v>
      </c>
      <c r="E819" s="13" t="s">
        <v>675</v>
      </c>
      <c r="F819" s="13" t="s">
        <v>102</v>
      </c>
      <c r="G819" s="14">
        <v>44779.839999999997</v>
      </c>
      <c r="H819" s="14"/>
    </row>
    <row r="820" spans="1:8" outlineLevel="7" x14ac:dyDescent="0.25">
      <c r="A820" s="76" t="s">
        <v>676</v>
      </c>
      <c r="B820" s="77" t="s">
        <v>615</v>
      </c>
      <c r="C820" s="47" t="s">
        <v>368</v>
      </c>
      <c r="D820" s="47" t="s">
        <v>368</v>
      </c>
      <c r="E820" s="47" t="s">
        <v>677</v>
      </c>
      <c r="F820" s="47" t="s">
        <v>16</v>
      </c>
      <c r="G820" s="10">
        <f>G821</f>
        <v>50000</v>
      </c>
      <c r="H820" s="10"/>
    </row>
    <row r="821" spans="1:8" ht="31.5" outlineLevel="7" x14ac:dyDescent="0.25">
      <c r="A821" s="78" t="s">
        <v>678</v>
      </c>
      <c r="B821" s="79" t="s">
        <v>615</v>
      </c>
      <c r="C821" s="34" t="s">
        <v>368</v>
      </c>
      <c r="D821" s="34" t="s">
        <v>368</v>
      </c>
      <c r="E821" s="34" t="s">
        <v>679</v>
      </c>
      <c r="F821" s="34" t="s">
        <v>16</v>
      </c>
      <c r="G821" s="14">
        <f>G822</f>
        <v>50000</v>
      </c>
      <c r="H821" s="14"/>
    </row>
    <row r="822" spans="1:8" ht="31.5" outlineLevel="7" x14ac:dyDescent="0.25">
      <c r="A822" s="78" t="s">
        <v>56</v>
      </c>
      <c r="B822" s="79" t="s">
        <v>615</v>
      </c>
      <c r="C822" s="34" t="s">
        <v>368</v>
      </c>
      <c r="D822" s="34" t="s">
        <v>368</v>
      </c>
      <c r="E822" s="34" t="s">
        <v>680</v>
      </c>
      <c r="F822" s="34" t="s">
        <v>16</v>
      </c>
      <c r="G822" s="14">
        <f>G823</f>
        <v>50000</v>
      </c>
      <c r="H822" s="14"/>
    </row>
    <row r="823" spans="1:8" ht="31.5" outlineLevel="7" x14ac:dyDescent="0.25">
      <c r="A823" s="78" t="s">
        <v>31</v>
      </c>
      <c r="B823" s="79" t="s">
        <v>615</v>
      </c>
      <c r="C823" s="34" t="s">
        <v>368</v>
      </c>
      <c r="D823" s="34" t="s">
        <v>368</v>
      </c>
      <c r="E823" s="34" t="s">
        <v>680</v>
      </c>
      <c r="F823" s="34" t="s">
        <v>32</v>
      </c>
      <c r="G823" s="14">
        <f>50000</f>
        <v>50000</v>
      </c>
      <c r="H823" s="14"/>
    </row>
    <row r="824" spans="1:8" s="11" customFormat="1" ht="47.25" outlineLevel="3" x14ac:dyDescent="0.25">
      <c r="A824" s="70" t="s">
        <v>50</v>
      </c>
      <c r="B824" s="71" t="s">
        <v>615</v>
      </c>
      <c r="C824" s="9" t="s">
        <v>368</v>
      </c>
      <c r="D824" s="9" t="s">
        <v>368</v>
      </c>
      <c r="E824" s="9" t="s">
        <v>51</v>
      </c>
      <c r="F824" s="9" t="s">
        <v>16</v>
      </c>
      <c r="G824" s="10">
        <f>G825</f>
        <v>150000</v>
      </c>
      <c r="H824" s="10"/>
    </row>
    <row r="825" spans="1:8" s="11" customFormat="1" ht="47.25" outlineLevel="4" x14ac:dyDescent="0.25">
      <c r="A825" s="70" t="s">
        <v>52</v>
      </c>
      <c r="B825" s="71" t="s">
        <v>615</v>
      </c>
      <c r="C825" s="9" t="s">
        <v>368</v>
      </c>
      <c r="D825" s="9" t="s">
        <v>368</v>
      </c>
      <c r="E825" s="9" t="s">
        <v>53</v>
      </c>
      <c r="F825" s="9" t="s">
        <v>16</v>
      </c>
      <c r="G825" s="10">
        <f>G826</f>
        <v>150000</v>
      </c>
      <c r="H825" s="10"/>
    </row>
    <row r="826" spans="1:8" ht="31.5" outlineLevel="5" x14ac:dyDescent="0.25">
      <c r="A826" s="55" t="s">
        <v>134</v>
      </c>
      <c r="B826" s="69" t="s">
        <v>615</v>
      </c>
      <c r="C826" s="13" t="s">
        <v>368</v>
      </c>
      <c r="D826" s="13" t="s">
        <v>368</v>
      </c>
      <c r="E826" s="13" t="s">
        <v>135</v>
      </c>
      <c r="F826" s="13" t="s">
        <v>16</v>
      </c>
      <c r="G826" s="14">
        <f>G827</f>
        <v>150000</v>
      </c>
      <c r="H826" s="14"/>
    </row>
    <row r="827" spans="1:8" ht="31.5" outlineLevel="6" x14ac:dyDescent="0.25">
      <c r="A827" s="55" t="s">
        <v>56</v>
      </c>
      <c r="B827" s="69" t="s">
        <v>615</v>
      </c>
      <c r="C827" s="13" t="s">
        <v>368</v>
      </c>
      <c r="D827" s="13" t="s">
        <v>368</v>
      </c>
      <c r="E827" s="13" t="s">
        <v>136</v>
      </c>
      <c r="F827" s="13" t="s">
        <v>16</v>
      </c>
      <c r="G827" s="14">
        <f>G828</f>
        <v>150000</v>
      </c>
      <c r="H827" s="14"/>
    </row>
    <row r="828" spans="1:8" ht="47.25" outlineLevel="7" x14ac:dyDescent="0.25">
      <c r="A828" s="55" t="s">
        <v>101</v>
      </c>
      <c r="B828" s="69" t="s">
        <v>615</v>
      </c>
      <c r="C828" s="13" t="s">
        <v>368</v>
      </c>
      <c r="D828" s="13" t="s">
        <v>368</v>
      </c>
      <c r="E828" s="13" t="s">
        <v>136</v>
      </c>
      <c r="F828" s="13" t="s">
        <v>102</v>
      </c>
      <c r="G828" s="14">
        <v>150000</v>
      </c>
      <c r="H828" s="14"/>
    </row>
    <row r="829" spans="1:8" s="11" customFormat="1" outlineLevel="1" x14ac:dyDescent="0.25">
      <c r="A829" s="70" t="s">
        <v>681</v>
      </c>
      <c r="B829" s="71" t="s">
        <v>615</v>
      </c>
      <c r="C829" s="9" t="s">
        <v>222</v>
      </c>
      <c r="D829" s="9" t="s">
        <v>14</v>
      </c>
      <c r="E829" s="9" t="s">
        <v>15</v>
      </c>
      <c r="F829" s="9" t="s">
        <v>16</v>
      </c>
      <c r="G829" s="10">
        <f>G830</f>
        <v>228605820.19999999</v>
      </c>
      <c r="H829" s="10">
        <f>H830</f>
        <v>47628081.210000001</v>
      </c>
    </row>
    <row r="830" spans="1:8" s="11" customFormat="1" outlineLevel="2" x14ac:dyDescent="0.25">
      <c r="A830" s="70" t="s">
        <v>682</v>
      </c>
      <c r="B830" s="71" t="s">
        <v>615</v>
      </c>
      <c r="C830" s="9" t="s">
        <v>222</v>
      </c>
      <c r="D830" s="9" t="s">
        <v>18</v>
      </c>
      <c r="E830" s="9" t="s">
        <v>15</v>
      </c>
      <c r="F830" s="9" t="s">
        <v>16</v>
      </c>
      <c r="G830" s="10">
        <f>G838+G938+G831</f>
        <v>228605820.19999999</v>
      </c>
      <c r="H830" s="10">
        <f>H838+H938+H831</f>
        <v>47628081.210000001</v>
      </c>
    </row>
    <row r="831" spans="1:8" s="84" customFormat="1" ht="65.25" customHeight="1" outlineLevel="7" x14ac:dyDescent="0.25">
      <c r="A831" s="80" t="s">
        <v>683</v>
      </c>
      <c r="B831" s="81" t="s">
        <v>615</v>
      </c>
      <c r="C831" s="82" t="s">
        <v>222</v>
      </c>
      <c r="D831" s="82" t="s">
        <v>18</v>
      </c>
      <c r="E831" s="82" t="s">
        <v>527</v>
      </c>
      <c r="F831" s="82" t="s">
        <v>16</v>
      </c>
      <c r="G831" s="83">
        <f>G832</f>
        <v>14921676</v>
      </c>
      <c r="H831" s="83">
        <f>H832</f>
        <v>13802550</v>
      </c>
    </row>
    <row r="832" spans="1:8" s="25" customFormat="1" ht="31.5" outlineLevel="7" x14ac:dyDescent="0.25">
      <c r="A832" s="80" t="s">
        <v>528</v>
      </c>
      <c r="B832" s="81" t="s">
        <v>615</v>
      </c>
      <c r="C832" s="82" t="s">
        <v>222</v>
      </c>
      <c r="D832" s="82" t="s">
        <v>18</v>
      </c>
      <c r="E832" s="82" t="s">
        <v>529</v>
      </c>
      <c r="F832" s="82" t="s">
        <v>16</v>
      </c>
      <c r="G832" s="83">
        <f>G833</f>
        <v>14921676</v>
      </c>
      <c r="H832" s="83">
        <f>H833</f>
        <v>13802550</v>
      </c>
    </row>
    <row r="833" spans="1:8" s="25" customFormat="1" ht="31.5" outlineLevel="7" x14ac:dyDescent="0.25">
      <c r="A833" s="85" t="s">
        <v>684</v>
      </c>
      <c r="B833" s="86" t="s">
        <v>615</v>
      </c>
      <c r="C833" s="87" t="s">
        <v>222</v>
      </c>
      <c r="D833" s="87" t="s">
        <v>18</v>
      </c>
      <c r="E833" s="87" t="s">
        <v>685</v>
      </c>
      <c r="F833" s="87" t="s">
        <v>16</v>
      </c>
      <c r="G833" s="88">
        <f>G834+G836</f>
        <v>14921676</v>
      </c>
      <c r="H833" s="88">
        <f>H834+H836</f>
        <v>13802550</v>
      </c>
    </row>
    <row r="834" spans="1:8" s="25" customFormat="1" ht="47.25" outlineLevel="7" x14ac:dyDescent="0.25">
      <c r="A834" s="85" t="s">
        <v>532</v>
      </c>
      <c r="B834" s="86" t="s">
        <v>615</v>
      </c>
      <c r="C834" s="87" t="s">
        <v>222</v>
      </c>
      <c r="D834" s="87" t="s">
        <v>18</v>
      </c>
      <c r="E834" s="87" t="s">
        <v>686</v>
      </c>
      <c r="F834" s="87" t="s">
        <v>16</v>
      </c>
      <c r="G834" s="88">
        <f>G835</f>
        <v>13802550</v>
      </c>
      <c r="H834" s="88">
        <f>H835</f>
        <v>13802550</v>
      </c>
    </row>
    <row r="835" spans="1:8" s="25" customFormat="1" ht="47.25" outlineLevel="7" x14ac:dyDescent="0.25">
      <c r="A835" s="55" t="s">
        <v>101</v>
      </c>
      <c r="B835" s="86" t="s">
        <v>615</v>
      </c>
      <c r="C835" s="87" t="s">
        <v>222</v>
      </c>
      <c r="D835" s="87" t="s">
        <v>18</v>
      </c>
      <c r="E835" s="87" t="s">
        <v>686</v>
      </c>
      <c r="F835" s="87" t="s">
        <v>102</v>
      </c>
      <c r="G835" s="88">
        <f>13802550</f>
        <v>13802550</v>
      </c>
      <c r="H835" s="88">
        <f>G835</f>
        <v>13802550</v>
      </c>
    </row>
    <row r="836" spans="1:8" s="25" customFormat="1" ht="79.5" customHeight="1" outlineLevel="7" x14ac:dyDescent="0.25">
      <c r="A836" s="85" t="s">
        <v>536</v>
      </c>
      <c r="B836" s="86" t="s">
        <v>615</v>
      </c>
      <c r="C836" s="87" t="s">
        <v>222</v>
      </c>
      <c r="D836" s="87" t="s">
        <v>18</v>
      </c>
      <c r="E836" s="87" t="s">
        <v>687</v>
      </c>
      <c r="F836" s="87" t="s">
        <v>16</v>
      </c>
      <c r="G836" s="88">
        <f>G837</f>
        <v>1119126</v>
      </c>
      <c r="H836" s="88"/>
    </row>
    <row r="837" spans="1:8" s="25" customFormat="1" ht="47.25" outlineLevel="7" x14ac:dyDescent="0.25">
      <c r="A837" s="55" t="s">
        <v>101</v>
      </c>
      <c r="B837" s="86" t="s">
        <v>615</v>
      </c>
      <c r="C837" s="87" t="s">
        <v>222</v>
      </c>
      <c r="D837" s="87" t="s">
        <v>18</v>
      </c>
      <c r="E837" s="87" t="s">
        <v>687</v>
      </c>
      <c r="F837" s="87" t="s">
        <v>102</v>
      </c>
      <c r="G837" s="88">
        <v>1119126</v>
      </c>
      <c r="H837" s="88"/>
    </row>
    <row r="838" spans="1:8" s="11" customFormat="1" ht="63" outlineLevel="3" x14ac:dyDescent="0.25">
      <c r="A838" s="70" t="s">
        <v>622</v>
      </c>
      <c r="B838" s="71" t="s">
        <v>615</v>
      </c>
      <c r="C838" s="9" t="s">
        <v>222</v>
      </c>
      <c r="D838" s="9" t="s">
        <v>18</v>
      </c>
      <c r="E838" s="9" t="s">
        <v>623</v>
      </c>
      <c r="F838" s="9" t="s">
        <v>16</v>
      </c>
      <c r="G838" s="10">
        <f>G839+G867+G904+G929+G925</f>
        <v>212784144.19999999</v>
      </c>
      <c r="H838" s="10">
        <f>H839+H867+H904+H929</f>
        <v>33825531.210000001</v>
      </c>
    </row>
    <row r="839" spans="1:8" s="11" customFormat="1" ht="47.25" outlineLevel="4" x14ac:dyDescent="0.25">
      <c r="A839" s="70" t="s">
        <v>624</v>
      </c>
      <c r="B839" s="71" t="s">
        <v>615</v>
      </c>
      <c r="C839" s="9" t="s">
        <v>222</v>
      </c>
      <c r="D839" s="9" t="s">
        <v>18</v>
      </c>
      <c r="E839" s="9" t="s">
        <v>625</v>
      </c>
      <c r="F839" s="9" t="s">
        <v>16</v>
      </c>
      <c r="G839" s="10">
        <f>G840+G844+G847+G850+G858</f>
        <v>116537179.63000001</v>
      </c>
      <c r="H839" s="10">
        <f>H840+H844+H847+H850+H858</f>
        <v>21691667.439999998</v>
      </c>
    </row>
    <row r="840" spans="1:8" ht="37.5" customHeight="1" outlineLevel="5" x14ac:dyDescent="0.25">
      <c r="A840" s="55" t="s">
        <v>688</v>
      </c>
      <c r="B840" s="69" t="s">
        <v>615</v>
      </c>
      <c r="C840" s="13" t="s">
        <v>222</v>
      </c>
      <c r="D840" s="13" t="s">
        <v>18</v>
      </c>
      <c r="E840" s="13" t="s">
        <v>689</v>
      </c>
      <c r="F840" s="13" t="s">
        <v>16</v>
      </c>
      <c r="G840" s="14">
        <f>G841</f>
        <v>3878979.69</v>
      </c>
      <c r="H840" s="14"/>
    </row>
    <row r="841" spans="1:8" ht="31.5" outlineLevel="6" x14ac:dyDescent="0.25">
      <c r="A841" s="55" t="s">
        <v>56</v>
      </c>
      <c r="B841" s="69" t="s">
        <v>615</v>
      </c>
      <c r="C841" s="13" t="s">
        <v>222</v>
      </c>
      <c r="D841" s="13" t="s">
        <v>18</v>
      </c>
      <c r="E841" s="13" t="s">
        <v>690</v>
      </c>
      <c r="F841" s="13" t="s">
        <v>16</v>
      </c>
      <c r="G841" s="14">
        <f>G842+G843</f>
        <v>3878979.69</v>
      </c>
      <c r="H841" s="14"/>
    </row>
    <row r="842" spans="1:8" ht="31.5" outlineLevel="7" x14ac:dyDescent="0.25">
      <c r="A842" s="55" t="s">
        <v>31</v>
      </c>
      <c r="B842" s="69" t="s">
        <v>615</v>
      </c>
      <c r="C842" s="13" t="s">
        <v>222</v>
      </c>
      <c r="D842" s="13" t="s">
        <v>18</v>
      </c>
      <c r="E842" s="13" t="s">
        <v>690</v>
      </c>
      <c r="F842" s="13" t="s">
        <v>32</v>
      </c>
      <c r="G842" s="14">
        <v>700000</v>
      </c>
      <c r="H842" s="14"/>
    </row>
    <row r="843" spans="1:8" ht="47.25" outlineLevel="7" x14ac:dyDescent="0.25">
      <c r="A843" s="55" t="s">
        <v>101</v>
      </c>
      <c r="B843" s="69" t="s">
        <v>615</v>
      </c>
      <c r="C843" s="13" t="s">
        <v>222</v>
      </c>
      <c r="D843" s="13" t="s">
        <v>18</v>
      </c>
      <c r="E843" s="13" t="s">
        <v>690</v>
      </c>
      <c r="F843" s="13" t="s">
        <v>102</v>
      </c>
      <c r="G843" s="14">
        <v>3178979.69</v>
      </c>
      <c r="H843" s="14"/>
    </row>
    <row r="844" spans="1:8" ht="47.25" outlineLevel="5" x14ac:dyDescent="0.25">
      <c r="A844" s="55" t="s">
        <v>691</v>
      </c>
      <c r="B844" s="69" t="s">
        <v>615</v>
      </c>
      <c r="C844" s="13" t="s">
        <v>222</v>
      </c>
      <c r="D844" s="13" t="s">
        <v>18</v>
      </c>
      <c r="E844" s="13" t="s">
        <v>692</v>
      </c>
      <c r="F844" s="13" t="s">
        <v>16</v>
      </c>
      <c r="G844" s="14">
        <f>G845</f>
        <v>15713982.800000001</v>
      </c>
      <c r="H844" s="14"/>
    </row>
    <row r="845" spans="1:8" ht="47.25" outlineLevel="6" x14ac:dyDescent="0.25">
      <c r="A845" s="55" t="s">
        <v>144</v>
      </c>
      <c r="B845" s="69" t="s">
        <v>615</v>
      </c>
      <c r="C845" s="13" t="s">
        <v>222</v>
      </c>
      <c r="D845" s="13" t="s">
        <v>18</v>
      </c>
      <c r="E845" s="13" t="s">
        <v>693</v>
      </c>
      <c r="F845" s="13" t="s">
        <v>16</v>
      </c>
      <c r="G845" s="14">
        <f>G846</f>
        <v>15713982.800000001</v>
      </c>
      <c r="H845" s="14"/>
    </row>
    <row r="846" spans="1:8" ht="47.25" outlineLevel="7" x14ac:dyDescent="0.25">
      <c r="A846" s="55" t="s">
        <v>101</v>
      </c>
      <c r="B846" s="69" t="s">
        <v>615</v>
      </c>
      <c r="C846" s="13" t="s">
        <v>222</v>
      </c>
      <c r="D846" s="13" t="s">
        <v>18</v>
      </c>
      <c r="E846" s="13" t="s">
        <v>693</v>
      </c>
      <c r="F846" s="13" t="s">
        <v>102</v>
      </c>
      <c r="G846" s="14">
        <v>15713982.800000001</v>
      </c>
      <c r="H846" s="14"/>
    </row>
    <row r="847" spans="1:8" ht="31.5" outlineLevel="5" x14ac:dyDescent="0.25">
      <c r="A847" s="55" t="s">
        <v>452</v>
      </c>
      <c r="B847" s="69" t="s">
        <v>615</v>
      </c>
      <c r="C847" s="13" t="s">
        <v>222</v>
      </c>
      <c r="D847" s="13" t="s">
        <v>18</v>
      </c>
      <c r="E847" s="13" t="s">
        <v>694</v>
      </c>
      <c r="F847" s="13" t="s">
        <v>16</v>
      </c>
      <c r="G847" s="14">
        <f>G848</f>
        <v>980000</v>
      </c>
      <c r="H847" s="14"/>
    </row>
    <row r="848" spans="1:8" ht="78.75" outlineLevel="6" x14ac:dyDescent="0.25">
      <c r="A848" s="55" t="s">
        <v>46</v>
      </c>
      <c r="B848" s="69" t="s">
        <v>615</v>
      </c>
      <c r="C848" s="13" t="s">
        <v>222</v>
      </c>
      <c r="D848" s="13" t="s">
        <v>18</v>
      </c>
      <c r="E848" s="13" t="s">
        <v>695</v>
      </c>
      <c r="F848" s="13" t="s">
        <v>16</v>
      </c>
      <c r="G848" s="14">
        <f>G849</f>
        <v>980000</v>
      </c>
      <c r="H848" s="14"/>
    </row>
    <row r="849" spans="1:8" ht="47.25" outlineLevel="7" x14ac:dyDescent="0.25">
      <c r="A849" s="55" t="s">
        <v>101</v>
      </c>
      <c r="B849" s="69" t="s">
        <v>615</v>
      </c>
      <c r="C849" s="13" t="s">
        <v>222</v>
      </c>
      <c r="D849" s="13" t="s">
        <v>18</v>
      </c>
      <c r="E849" s="13" t="s">
        <v>695</v>
      </c>
      <c r="F849" s="13" t="s">
        <v>102</v>
      </c>
      <c r="G849" s="14">
        <v>980000</v>
      </c>
      <c r="H849" s="14"/>
    </row>
    <row r="850" spans="1:8" ht="94.5" outlineLevel="7" x14ac:dyDescent="0.25">
      <c r="A850" s="62" t="s">
        <v>511</v>
      </c>
      <c r="B850" s="99" t="s">
        <v>615</v>
      </c>
      <c r="C850" s="101" t="s">
        <v>222</v>
      </c>
      <c r="D850" s="101" t="s">
        <v>18</v>
      </c>
      <c r="E850" s="101" t="s">
        <v>696</v>
      </c>
      <c r="F850" s="101" t="s">
        <v>16</v>
      </c>
      <c r="G850" s="94">
        <f>G852+G854+G856</f>
        <v>95332648.969999999</v>
      </c>
      <c r="H850" s="94">
        <f>H852+H854+H856</f>
        <v>21107466.879999999</v>
      </c>
    </row>
    <row r="851" spans="1:8" ht="126" outlineLevel="7" x14ac:dyDescent="0.25">
      <c r="A851" s="74" t="s">
        <v>513</v>
      </c>
      <c r="B851" s="100"/>
      <c r="C851" s="102"/>
      <c r="D851" s="102"/>
      <c r="E851" s="102"/>
      <c r="F851" s="102"/>
      <c r="G851" s="95"/>
      <c r="H851" s="95"/>
    </row>
    <row r="852" spans="1:8" ht="78.75" outlineLevel="7" x14ac:dyDescent="0.25">
      <c r="A852" s="63" t="s">
        <v>458</v>
      </c>
      <c r="B852" s="69" t="s">
        <v>615</v>
      </c>
      <c r="C852" s="13" t="s">
        <v>222</v>
      </c>
      <c r="D852" s="13" t="s">
        <v>18</v>
      </c>
      <c r="E852" s="13" t="s">
        <v>697</v>
      </c>
      <c r="F852" s="13" t="s">
        <v>16</v>
      </c>
      <c r="G852" s="14">
        <f>G853</f>
        <v>21107466.879999999</v>
      </c>
      <c r="H852" s="14">
        <f>H853</f>
        <v>21107466.879999999</v>
      </c>
    </row>
    <row r="853" spans="1:8" ht="47.25" outlineLevel="7" x14ac:dyDescent="0.25">
      <c r="A853" s="55" t="s">
        <v>101</v>
      </c>
      <c r="B853" s="69" t="s">
        <v>615</v>
      </c>
      <c r="C853" s="13" t="s">
        <v>222</v>
      </c>
      <c r="D853" s="13" t="s">
        <v>18</v>
      </c>
      <c r="E853" s="13" t="s">
        <v>697</v>
      </c>
      <c r="F853" s="13" t="s">
        <v>102</v>
      </c>
      <c r="G853" s="14">
        <f>21107466.88</f>
        <v>21107466.879999999</v>
      </c>
      <c r="H853" s="14">
        <f>G853</f>
        <v>21107466.879999999</v>
      </c>
    </row>
    <row r="854" spans="1:8" ht="126" outlineLevel="7" x14ac:dyDescent="0.25">
      <c r="A854" s="55" t="s">
        <v>460</v>
      </c>
      <c r="B854" s="69" t="s">
        <v>615</v>
      </c>
      <c r="C854" s="13" t="s">
        <v>222</v>
      </c>
      <c r="D854" s="13" t="s">
        <v>18</v>
      </c>
      <c r="E854" s="13" t="s">
        <v>698</v>
      </c>
      <c r="F854" s="13" t="s">
        <v>16</v>
      </c>
      <c r="G854" s="14">
        <f>G855</f>
        <v>72513765.859999999</v>
      </c>
      <c r="H854" s="14"/>
    </row>
    <row r="855" spans="1:8" ht="47.25" outlineLevel="7" x14ac:dyDescent="0.25">
      <c r="A855" s="55" t="s">
        <v>101</v>
      </c>
      <c r="B855" s="69" t="s">
        <v>615</v>
      </c>
      <c r="C855" s="13" t="s">
        <v>222</v>
      </c>
      <c r="D855" s="13" t="s">
        <v>18</v>
      </c>
      <c r="E855" s="13" t="s">
        <v>698</v>
      </c>
      <c r="F855" s="13" t="s">
        <v>102</v>
      </c>
      <c r="G855" s="14">
        <f>72513765.86</f>
        <v>72513765.859999999</v>
      </c>
      <c r="H855" s="14"/>
    </row>
    <row r="856" spans="1:8" ht="94.5" outlineLevel="7" x14ac:dyDescent="0.25">
      <c r="A856" s="55" t="s">
        <v>462</v>
      </c>
      <c r="B856" s="69" t="s">
        <v>615</v>
      </c>
      <c r="C856" s="13" t="s">
        <v>222</v>
      </c>
      <c r="D856" s="13" t="s">
        <v>18</v>
      </c>
      <c r="E856" s="13" t="s">
        <v>699</v>
      </c>
      <c r="F856" s="13" t="s">
        <v>16</v>
      </c>
      <c r="G856" s="14">
        <f>G857</f>
        <v>1711416.23</v>
      </c>
      <c r="H856" s="14"/>
    </row>
    <row r="857" spans="1:8" ht="47.25" outlineLevel="7" x14ac:dyDescent="0.25">
      <c r="A857" s="55" t="s">
        <v>101</v>
      </c>
      <c r="B857" s="69" t="s">
        <v>615</v>
      </c>
      <c r="C857" s="13" t="s">
        <v>222</v>
      </c>
      <c r="D857" s="13" t="s">
        <v>18</v>
      </c>
      <c r="E857" s="13" t="s">
        <v>699</v>
      </c>
      <c r="F857" s="13" t="s">
        <v>102</v>
      </c>
      <c r="G857" s="14">
        <v>1711416.23</v>
      </c>
      <c r="H857" s="14"/>
    </row>
    <row r="858" spans="1:8" ht="110.25" outlineLevel="7" x14ac:dyDescent="0.25">
      <c r="A858" s="62" t="s">
        <v>476</v>
      </c>
      <c r="B858" s="99" t="s">
        <v>615</v>
      </c>
      <c r="C858" s="101" t="s">
        <v>222</v>
      </c>
      <c r="D858" s="101" t="s">
        <v>18</v>
      </c>
      <c r="E858" s="101" t="s">
        <v>700</v>
      </c>
      <c r="F858" s="101" t="s">
        <v>16</v>
      </c>
      <c r="G858" s="94">
        <f>G863+G865</f>
        <v>631568.17000000004</v>
      </c>
      <c r="H858" s="94">
        <f>H863+H865</f>
        <v>584200.56000000006</v>
      </c>
    </row>
    <row r="859" spans="1:8" ht="110.25" outlineLevel="7" x14ac:dyDescent="0.25">
      <c r="A859" s="89" t="s">
        <v>478</v>
      </c>
      <c r="B859" s="105"/>
      <c r="C859" s="103"/>
      <c r="D859" s="103"/>
      <c r="E859" s="103"/>
      <c r="F859" s="103"/>
      <c r="G859" s="104"/>
      <c r="H859" s="104"/>
    </row>
    <row r="860" spans="1:8" ht="94.5" outlineLevel="7" x14ac:dyDescent="0.25">
      <c r="A860" s="67" t="s">
        <v>479</v>
      </c>
      <c r="B860" s="105"/>
      <c r="C860" s="103"/>
      <c r="D860" s="103"/>
      <c r="E860" s="103"/>
      <c r="F860" s="103"/>
      <c r="G860" s="104"/>
      <c r="H860" s="104"/>
    </row>
    <row r="861" spans="1:8" ht="110.25" outlineLevel="7" x14ac:dyDescent="0.25">
      <c r="A861" s="89" t="s">
        <v>480</v>
      </c>
      <c r="B861" s="105"/>
      <c r="C861" s="103"/>
      <c r="D861" s="103"/>
      <c r="E861" s="103"/>
      <c r="F861" s="103"/>
      <c r="G861" s="104"/>
      <c r="H861" s="104"/>
    </row>
    <row r="862" spans="1:8" ht="94.5" outlineLevel="7" x14ac:dyDescent="0.25">
      <c r="A862" s="63" t="s">
        <v>481</v>
      </c>
      <c r="B862" s="100"/>
      <c r="C862" s="102"/>
      <c r="D862" s="102"/>
      <c r="E862" s="102"/>
      <c r="F862" s="102"/>
      <c r="G862" s="95"/>
      <c r="H862" s="95"/>
    </row>
    <row r="863" spans="1:8" ht="78.75" outlineLevel="7" x14ac:dyDescent="0.25">
      <c r="A863" s="55" t="s">
        <v>458</v>
      </c>
      <c r="B863" s="69" t="s">
        <v>615</v>
      </c>
      <c r="C863" s="13" t="s">
        <v>222</v>
      </c>
      <c r="D863" s="13" t="s">
        <v>18</v>
      </c>
      <c r="E863" s="13" t="s">
        <v>701</v>
      </c>
      <c r="F863" s="13" t="s">
        <v>16</v>
      </c>
      <c r="G863" s="14">
        <f>G864</f>
        <v>584200.56000000006</v>
      </c>
      <c r="H863" s="14">
        <f>H864</f>
        <v>584200.56000000006</v>
      </c>
    </row>
    <row r="864" spans="1:8" ht="47.25" outlineLevel="7" x14ac:dyDescent="0.25">
      <c r="A864" s="55" t="s">
        <v>101</v>
      </c>
      <c r="B864" s="69" t="s">
        <v>432</v>
      </c>
      <c r="C864" s="13" t="s">
        <v>222</v>
      </c>
      <c r="D864" s="13" t="s">
        <v>18</v>
      </c>
      <c r="E864" s="13" t="s">
        <v>701</v>
      </c>
      <c r="F864" s="13" t="s">
        <v>102</v>
      </c>
      <c r="G864" s="14">
        <v>584200.56000000006</v>
      </c>
      <c r="H864" s="14">
        <f>G864</f>
        <v>584200.56000000006</v>
      </c>
    </row>
    <row r="865" spans="1:8" ht="94.5" outlineLevel="7" x14ac:dyDescent="0.25">
      <c r="A865" s="55" t="s">
        <v>462</v>
      </c>
      <c r="B865" s="69" t="s">
        <v>432</v>
      </c>
      <c r="C865" s="13" t="s">
        <v>222</v>
      </c>
      <c r="D865" s="13" t="s">
        <v>18</v>
      </c>
      <c r="E865" s="13" t="s">
        <v>702</v>
      </c>
      <c r="F865" s="13" t="s">
        <v>16</v>
      </c>
      <c r="G865" s="14">
        <f>G866</f>
        <v>47367.61</v>
      </c>
      <c r="H865" s="14"/>
    </row>
    <row r="866" spans="1:8" ht="47.25" outlineLevel="7" x14ac:dyDescent="0.25">
      <c r="A866" s="55" t="s">
        <v>101</v>
      </c>
      <c r="B866" s="69" t="s">
        <v>432</v>
      </c>
      <c r="C866" s="13" t="s">
        <v>222</v>
      </c>
      <c r="D866" s="13" t="s">
        <v>18</v>
      </c>
      <c r="E866" s="13" t="s">
        <v>702</v>
      </c>
      <c r="F866" s="13" t="s">
        <v>102</v>
      </c>
      <c r="G866" s="14">
        <v>47367.61</v>
      </c>
      <c r="H866" s="14"/>
    </row>
    <row r="867" spans="1:8" s="11" customFormat="1" ht="31.5" outlineLevel="4" x14ac:dyDescent="0.25">
      <c r="A867" s="70" t="s">
        <v>703</v>
      </c>
      <c r="B867" s="71" t="s">
        <v>615</v>
      </c>
      <c r="C867" s="9" t="s">
        <v>222</v>
      </c>
      <c r="D867" s="9" t="s">
        <v>18</v>
      </c>
      <c r="E867" s="9" t="s">
        <v>704</v>
      </c>
      <c r="F867" s="9" t="s">
        <v>16</v>
      </c>
      <c r="G867" s="10">
        <f>G868+G871+G891+G894+G901+G874+G882+G897</f>
        <v>64011902.710000001</v>
      </c>
      <c r="H867" s="10">
        <f>H868+H871+H891+H894+H901+H874+H882+H897</f>
        <v>8727231.8399999999</v>
      </c>
    </row>
    <row r="868" spans="1:8" ht="47.25" outlineLevel="5" x14ac:dyDescent="0.25">
      <c r="A868" s="55" t="s">
        <v>705</v>
      </c>
      <c r="B868" s="69" t="s">
        <v>615</v>
      </c>
      <c r="C868" s="13" t="s">
        <v>222</v>
      </c>
      <c r="D868" s="13" t="s">
        <v>18</v>
      </c>
      <c r="E868" s="13" t="s">
        <v>706</v>
      </c>
      <c r="F868" s="13" t="s">
        <v>16</v>
      </c>
      <c r="G868" s="14">
        <f>G869</f>
        <v>6435471.6699999999</v>
      </c>
      <c r="H868" s="14"/>
    </row>
    <row r="869" spans="1:8" ht="47.25" outlineLevel="6" x14ac:dyDescent="0.25">
      <c r="A869" s="55" t="s">
        <v>144</v>
      </c>
      <c r="B869" s="69" t="s">
        <v>615</v>
      </c>
      <c r="C869" s="13" t="s">
        <v>222</v>
      </c>
      <c r="D869" s="13" t="s">
        <v>18</v>
      </c>
      <c r="E869" s="13" t="s">
        <v>707</v>
      </c>
      <c r="F869" s="13" t="s">
        <v>16</v>
      </c>
      <c r="G869" s="14">
        <f>G870</f>
        <v>6435471.6699999999</v>
      </c>
      <c r="H869" s="14"/>
    </row>
    <row r="870" spans="1:8" ht="47.25" outlineLevel="7" x14ac:dyDescent="0.25">
      <c r="A870" s="55" t="s">
        <v>101</v>
      </c>
      <c r="B870" s="69" t="s">
        <v>615</v>
      </c>
      <c r="C870" s="13" t="s">
        <v>222</v>
      </c>
      <c r="D870" s="13" t="s">
        <v>18</v>
      </c>
      <c r="E870" s="13" t="s">
        <v>707</v>
      </c>
      <c r="F870" s="13" t="s">
        <v>102</v>
      </c>
      <c r="G870" s="14">
        <v>6435471.6699999999</v>
      </c>
      <c r="H870" s="14"/>
    </row>
    <row r="871" spans="1:8" ht="31.5" outlineLevel="5" x14ac:dyDescent="0.25">
      <c r="A871" s="55" t="s">
        <v>452</v>
      </c>
      <c r="B871" s="69" t="s">
        <v>615</v>
      </c>
      <c r="C871" s="13" t="s">
        <v>222</v>
      </c>
      <c r="D871" s="13" t="s">
        <v>18</v>
      </c>
      <c r="E871" s="13" t="s">
        <v>708</v>
      </c>
      <c r="F871" s="13" t="s">
        <v>16</v>
      </c>
      <c r="G871" s="14">
        <f>G872</f>
        <v>690000</v>
      </c>
      <c r="H871" s="14"/>
    </row>
    <row r="872" spans="1:8" ht="78.75" outlineLevel="6" x14ac:dyDescent="0.25">
      <c r="A872" s="55" t="s">
        <v>46</v>
      </c>
      <c r="B872" s="69" t="s">
        <v>615</v>
      </c>
      <c r="C872" s="13" t="s">
        <v>222</v>
      </c>
      <c r="D872" s="13" t="s">
        <v>18</v>
      </c>
      <c r="E872" s="13" t="s">
        <v>709</v>
      </c>
      <c r="F872" s="13" t="s">
        <v>16</v>
      </c>
      <c r="G872" s="14">
        <f>G873</f>
        <v>690000</v>
      </c>
      <c r="H872" s="14"/>
    </row>
    <row r="873" spans="1:8" ht="47.25" outlineLevel="7" x14ac:dyDescent="0.25">
      <c r="A873" s="55" t="s">
        <v>101</v>
      </c>
      <c r="B873" s="69" t="s">
        <v>615</v>
      </c>
      <c r="C873" s="13" t="s">
        <v>222</v>
      </c>
      <c r="D873" s="13" t="s">
        <v>18</v>
      </c>
      <c r="E873" s="13" t="s">
        <v>709</v>
      </c>
      <c r="F873" s="13" t="s">
        <v>102</v>
      </c>
      <c r="G873" s="14">
        <v>690000</v>
      </c>
      <c r="H873" s="14"/>
    </row>
    <row r="874" spans="1:8" ht="94.5" outlineLevel="7" x14ac:dyDescent="0.25">
      <c r="A874" s="62" t="s">
        <v>511</v>
      </c>
      <c r="B874" s="99" t="s">
        <v>615</v>
      </c>
      <c r="C874" s="101" t="s">
        <v>222</v>
      </c>
      <c r="D874" s="101" t="s">
        <v>18</v>
      </c>
      <c r="E874" s="101" t="s">
        <v>710</v>
      </c>
      <c r="F874" s="101" t="s">
        <v>16</v>
      </c>
      <c r="G874" s="94">
        <f>G876+G878+G880</f>
        <v>46912113.560000002</v>
      </c>
      <c r="H874" s="94">
        <f>H876+H878</f>
        <v>8589113.1699999999</v>
      </c>
    </row>
    <row r="875" spans="1:8" ht="126" outlineLevel="7" x14ac:dyDescent="0.25">
      <c r="A875" s="74" t="s">
        <v>513</v>
      </c>
      <c r="B875" s="100"/>
      <c r="C875" s="102"/>
      <c r="D875" s="102"/>
      <c r="E875" s="102"/>
      <c r="F875" s="102"/>
      <c r="G875" s="95"/>
      <c r="H875" s="95"/>
    </row>
    <row r="876" spans="1:8" ht="78.75" outlineLevel="7" x14ac:dyDescent="0.25">
      <c r="A876" s="63" t="s">
        <v>458</v>
      </c>
      <c r="B876" s="69" t="s">
        <v>615</v>
      </c>
      <c r="C876" s="13" t="s">
        <v>222</v>
      </c>
      <c r="D876" s="13" t="s">
        <v>18</v>
      </c>
      <c r="E876" s="13" t="s">
        <v>711</v>
      </c>
      <c r="F876" s="13" t="s">
        <v>16</v>
      </c>
      <c r="G876" s="14">
        <f>G877</f>
        <v>8589113.1699999999</v>
      </c>
      <c r="H876" s="14">
        <f>H877</f>
        <v>8589113.1699999999</v>
      </c>
    </row>
    <row r="877" spans="1:8" ht="47.25" outlineLevel="7" x14ac:dyDescent="0.25">
      <c r="A877" s="55" t="s">
        <v>101</v>
      </c>
      <c r="B877" s="69" t="s">
        <v>615</v>
      </c>
      <c r="C877" s="13" t="s">
        <v>222</v>
      </c>
      <c r="D877" s="13" t="s">
        <v>18</v>
      </c>
      <c r="E877" s="13" t="s">
        <v>711</v>
      </c>
      <c r="F877" s="13" t="s">
        <v>102</v>
      </c>
      <c r="G877" s="14">
        <f>8589113.17</f>
        <v>8589113.1699999999</v>
      </c>
      <c r="H877" s="14">
        <f>G877</f>
        <v>8589113.1699999999</v>
      </c>
    </row>
    <row r="878" spans="1:8" ht="126" outlineLevel="7" x14ac:dyDescent="0.25">
      <c r="A878" s="55" t="s">
        <v>460</v>
      </c>
      <c r="B878" s="69" t="s">
        <v>615</v>
      </c>
      <c r="C878" s="13" t="s">
        <v>222</v>
      </c>
      <c r="D878" s="13" t="s">
        <v>18</v>
      </c>
      <c r="E878" s="13" t="s">
        <v>712</v>
      </c>
      <c r="F878" s="13" t="s">
        <v>16</v>
      </c>
      <c r="G878" s="14">
        <f>G879</f>
        <v>37626585.810000002</v>
      </c>
      <c r="H878" s="14"/>
    </row>
    <row r="879" spans="1:8" ht="47.25" outlineLevel="7" x14ac:dyDescent="0.25">
      <c r="A879" s="55" t="s">
        <v>101</v>
      </c>
      <c r="B879" s="69" t="s">
        <v>615</v>
      </c>
      <c r="C879" s="13" t="s">
        <v>222</v>
      </c>
      <c r="D879" s="13" t="s">
        <v>18</v>
      </c>
      <c r="E879" s="13" t="s">
        <v>712</v>
      </c>
      <c r="F879" s="13" t="s">
        <v>102</v>
      </c>
      <c r="G879" s="14">
        <f>37626585.81</f>
        <v>37626585.810000002</v>
      </c>
      <c r="H879" s="14"/>
    </row>
    <row r="880" spans="1:8" ht="94.5" outlineLevel="7" x14ac:dyDescent="0.25">
      <c r="A880" s="55" t="s">
        <v>462</v>
      </c>
      <c r="B880" s="69" t="s">
        <v>615</v>
      </c>
      <c r="C880" s="13" t="s">
        <v>222</v>
      </c>
      <c r="D880" s="13" t="s">
        <v>18</v>
      </c>
      <c r="E880" s="13" t="s">
        <v>713</v>
      </c>
      <c r="F880" s="13" t="s">
        <v>16</v>
      </c>
      <c r="G880" s="14">
        <f>G881</f>
        <v>696414.58</v>
      </c>
      <c r="H880" s="14"/>
    </row>
    <row r="881" spans="1:8" ht="47.25" outlineLevel="7" x14ac:dyDescent="0.25">
      <c r="A881" s="55" t="s">
        <v>101</v>
      </c>
      <c r="B881" s="69" t="s">
        <v>615</v>
      </c>
      <c r="C881" s="13" t="s">
        <v>222</v>
      </c>
      <c r="D881" s="13" t="s">
        <v>18</v>
      </c>
      <c r="E881" s="13" t="s">
        <v>713</v>
      </c>
      <c r="F881" s="13" t="s">
        <v>102</v>
      </c>
      <c r="G881" s="14">
        <v>696414.58</v>
      </c>
      <c r="H881" s="14"/>
    </row>
    <row r="882" spans="1:8" ht="119.25" customHeight="1" outlineLevel="7" x14ac:dyDescent="0.25">
      <c r="A882" s="62" t="s">
        <v>476</v>
      </c>
      <c r="B882" s="99" t="s">
        <v>615</v>
      </c>
      <c r="C882" s="101" t="s">
        <v>222</v>
      </c>
      <c r="D882" s="101" t="s">
        <v>18</v>
      </c>
      <c r="E882" s="101" t="s">
        <v>714</v>
      </c>
      <c r="F882" s="101" t="s">
        <v>16</v>
      </c>
      <c r="G882" s="94">
        <f>G887+G889</f>
        <v>149317.48000000001</v>
      </c>
      <c r="H882" s="94">
        <f>H887+H889</f>
        <v>138118.67000000001</v>
      </c>
    </row>
    <row r="883" spans="1:8" ht="114.75" customHeight="1" outlineLevel="7" x14ac:dyDescent="0.25">
      <c r="A883" s="89" t="s">
        <v>478</v>
      </c>
      <c r="B883" s="105"/>
      <c r="C883" s="103"/>
      <c r="D883" s="103"/>
      <c r="E883" s="103"/>
      <c r="F883" s="103"/>
      <c r="G883" s="104"/>
      <c r="H883" s="104"/>
    </row>
    <row r="884" spans="1:8" ht="94.5" outlineLevel="7" x14ac:dyDescent="0.25">
      <c r="A884" s="67" t="s">
        <v>479</v>
      </c>
      <c r="B884" s="105"/>
      <c r="C884" s="103"/>
      <c r="D884" s="103"/>
      <c r="E884" s="103"/>
      <c r="F884" s="103"/>
      <c r="G884" s="104"/>
      <c r="H884" s="104"/>
    </row>
    <row r="885" spans="1:8" ht="110.25" outlineLevel="7" x14ac:dyDescent="0.25">
      <c r="A885" s="89" t="s">
        <v>480</v>
      </c>
      <c r="B885" s="105"/>
      <c r="C885" s="103"/>
      <c r="D885" s="103"/>
      <c r="E885" s="103"/>
      <c r="F885" s="103"/>
      <c r="G885" s="104"/>
      <c r="H885" s="104"/>
    </row>
    <row r="886" spans="1:8" ht="94.5" outlineLevel="7" x14ac:dyDescent="0.25">
      <c r="A886" s="63" t="s">
        <v>481</v>
      </c>
      <c r="B886" s="100"/>
      <c r="C886" s="102"/>
      <c r="D886" s="102"/>
      <c r="E886" s="102"/>
      <c r="F886" s="102"/>
      <c r="G886" s="95"/>
      <c r="H886" s="95"/>
    </row>
    <row r="887" spans="1:8" ht="78.75" outlineLevel="7" x14ac:dyDescent="0.25">
      <c r="A887" s="55" t="s">
        <v>458</v>
      </c>
      <c r="B887" s="69" t="s">
        <v>615</v>
      </c>
      <c r="C887" s="13" t="s">
        <v>222</v>
      </c>
      <c r="D887" s="13" t="s">
        <v>18</v>
      </c>
      <c r="E887" s="13" t="s">
        <v>715</v>
      </c>
      <c r="F887" s="13" t="s">
        <v>16</v>
      </c>
      <c r="G887" s="14">
        <f>G888</f>
        <v>138118.67000000001</v>
      </c>
      <c r="H887" s="14">
        <f>H888</f>
        <v>138118.67000000001</v>
      </c>
    </row>
    <row r="888" spans="1:8" ht="47.25" outlineLevel="7" x14ac:dyDescent="0.25">
      <c r="A888" s="55" t="s">
        <v>101</v>
      </c>
      <c r="B888" s="69" t="s">
        <v>432</v>
      </c>
      <c r="C888" s="13" t="s">
        <v>222</v>
      </c>
      <c r="D888" s="13" t="s">
        <v>18</v>
      </c>
      <c r="E888" s="13" t="s">
        <v>715</v>
      </c>
      <c r="F888" s="13" t="s">
        <v>102</v>
      </c>
      <c r="G888" s="14">
        <v>138118.67000000001</v>
      </c>
      <c r="H888" s="14">
        <f>G888</f>
        <v>138118.67000000001</v>
      </c>
    </row>
    <row r="889" spans="1:8" ht="94.5" outlineLevel="7" x14ac:dyDescent="0.25">
      <c r="A889" s="55" t="s">
        <v>462</v>
      </c>
      <c r="B889" s="69" t="s">
        <v>432</v>
      </c>
      <c r="C889" s="13" t="s">
        <v>222</v>
      </c>
      <c r="D889" s="13" t="s">
        <v>18</v>
      </c>
      <c r="E889" s="13" t="s">
        <v>716</v>
      </c>
      <c r="F889" s="13" t="s">
        <v>16</v>
      </c>
      <c r="G889" s="14">
        <f>G890</f>
        <v>11198.81</v>
      </c>
      <c r="H889" s="14"/>
    </row>
    <row r="890" spans="1:8" ht="47.25" outlineLevel="7" x14ac:dyDescent="0.25">
      <c r="A890" s="55" t="s">
        <v>101</v>
      </c>
      <c r="B890" s="69" t="s">
        <v>432</v>
      </c>
      <c r="C890" s="13" t="s">
        <v>222</v>
      </c>
      <c r="D890" s="13" t="s">
        <v>18</v>
      </c>
      <c r="E890" s="13" t="s">
        <v>716</v>
      </c>
      <c r="F890" s="13" t="s">
        <v>102</v>
      </c>
      <c r="G890" s="14">
        <v>11198.81</v>
      </c>
      <c r="H890" s="14"/>
    </row>
    <row r="891" spans="1:8" ht="47.25" outlineLevel="5" x14ac:dyDescent="0.25">
      <c r="A891" s="55" t="s">
        <v>717</v>
      </c>
      <c r="B891" s="69" t="s">
        <v>615</v>
      </c>
      <c r="C891" s="13" t="s">
        <v>222</v>
      </c>
      <c r="D891" s="13" t="s">
        <v>18</v>
      </c>
      <c r="E891" s="13" t="s">
        <v>718</v>
      </c>
      <c r="F891" s="13" t="s">
        <v>16</v>
      </c>
      <c r="G891" s="14">
        <f>G892</f>
        <v>878000</v>
      </c>
      <c r="H891" s="14"/>
    </row>
    <row r="892" spans="1:8" ht="47.25" outlineLevel="6" x14ac:dyDescent="0.25">
      <c r="A892" s="55" t="s">
        <v>144</v>
      </c>
      <c r="B892" s="69" t="s">
        <v>615</v>
      </c>
      <c r="C892" s="13" t="s">
        <v>222</v>
      </c>
      <c r="D892" s="13" t="s">
        <v>18</v>
      </c>
      <c r="E892" s="13" t="s">
        <v>719</v>
      </c>
      <c r="F892" s="13" t="s">
        <v>16</v>
      </c>
      <c r="G892" s="14">
        <f>G893</f>
        <v>878000</v>
      </c>
      <c r="H892" s="14"/>
    </row>
    <row r="893" spans="1:8" ht="47.25" outlineLevel="7" x14ac:dyDescent="0.25">
      <c r="A893" s="55" t="s">
        <v>101</v>
      </c>
      <c r="B893" s="69" t="s">
        <v>615</v>
      </c>
      <c r="C893" s="13" t="s">
        <v>222</v>
      </c>
      <c r="D893" s="13" t="s">
        <v>18</v>
      </c>
      <c r="E893" s="13" t="s">
        <v>719</v>
      </c>
      <c r="F893" s="13" t="s">
        <v>102</v>
      </c>
      <c r="G893" s="14">
        <v>878000</v>
      </c>
      <c r="H893" s="14"/>
    </row>
    <row r="894" spans="1:8" ht="31.5" outlineLevel="5" x14ac:dyDescent="0.25">
      <c r="A894" s="55" t="s">
        <v>720</v>
      </c>
      <c r="B894" s="69" t="s">
        <v>615</v>
      </c>
      <c r="C894" s="13" t="s">
        <v>222</v>
      </c>
      <c r="D894" s="13" t="s">
        <v>18</v>
      </c>
      <c r="E894" s="13" t="s">
        <v>721</v>
      </c>
      <c r="F894" s="13" t="s">
        <v>16</v>
      </c>
      <c r="G894" s="14">
        <f>G895</f>
        <v>137000</v>
      </c>
      <c r="H894" s="14"/>
    </row>
    <row r="895" spans="1:8" ht="47.25" outlineLevel="6" x14ac:dyDescent="0.25">
      <c r="A895" s="55" t="s">
        <v>144</v>
      </c>
      <c r="B895" s="69" t="s">
        <v>615</v>
      </c>
      <c r="C895" s="13" t="s">
        <v>222</v>
      </c>
      <c r="D895" s="13" t="s">
        <v>18</v>
      </c>
      <c r="E895" s="13" t="s">
        <v>722</v>
      </c>
      <c r="F895" s="13" t="s">
        <v>16</v>
      </c>
      <c r="G895" s="14">
        <f>G896</f>
        <v>137000</v>
      </c>
      <c r="H895" s="14"/>
    </row>
    <row r="896" spans="1:8" ht="47.25" outlineLevel="7" x14ac:dyDescent="0.25">
      <c r="A896" s="55" t="s">
        <v>101</v>
      </c>
      <c r="B896" s="69" t="s">
        <v>615</v>
      </c>
      <c r="C896" s="13" t="s">
        <v>222</v>
      </c>
      <c r="D896" s="13" t="s">
        <v>18</v>
      </c>
      <c r="E896" s="13" t="s">
        <v>722</v>
      </c>
      <c r="F896" s="13" t="s">
        <v>102</v>
      </c>
      <c r="G896" s="14">
        <v>137000</v>
      </c>
      <c r="H896" s="14"/>
    </row>
    <row r="897" spans="1:8" ht="94.5" outlineLevel="7" x14ac:dyDescent="0.25">
      <c r="A897" s="62" t="s">
        <v>511</v>
      </c>
      <c r="B897" s="99" t="s">
        <v>615</v>
      </c>
      <c r="C897" s="101" t="s">
        <v>222</v>
      </c>
      <c r="D897" s="101" t="s">
        <v>18</v>
      </c>
      <c r="E897" s="101" t="s">
        <v>723</v>
      </c>
      <c r="F897" s="101" t="s">
        <v>16</v>
      </c>
      <c r="G897" s="94">
        <f>G899</f>
        <v>8700000</v>
      </c>
      <c r="H897" s="94"/>
    </row>
    <row r="898" spans="1:8" ht="126" outlineLevel="7" x14ac:dyDescent="0.25">
      <c r="A898" s="90" t="s">
        <v>513</v>
      </c>
      <c r="B898" s="100"/>
      <c r="C898" s="102"/>
      <c r="D898" s="102"/>
      <c r="E898" s="102"/>
      <c r="F898" s="102"/>
      <c r="G898" s="95"/>
      <c r="H898" s="95"/>
    </row>
    <row r="899" spans="1:8" ht="126" outlineLevel="7" x14ac:dyDescent="0.25">
      <c r="A899" s="55" t="s">
        <v>460</v>
      </c>
      <c r="B899" s="69" t="s">
        <v>615</v>
      </c>
      <c r="C899" s="13" t="s">
        <v>222</v>
      </c>
      <c r="D899" s="13" t="s">
        <v>18</v>
      </c>
      <c r="E899" s="13" t="s">
        <v>724</v>
      </c>
      <c r="F899" s="13" t="s">
        <v>16</v>
      </c>
      <c r="G899" s="14">
        <f>G900</f>
        <v>8700000</v>
      </c>
      <c r="H899" s="14"/>
    </row>
    <row r="900" spans="1:8" ht="47.25" outlineLevel="7" x14ac:dyDescent="0.25">
      <c r="A900" s="55" t="s">
        <v>101</v>
      </c>
      <c r="B900" s="69" t="s">
        <v>615</v>
      </c>
      <c r="C900" s="13" t="s">
        <v>222</v>
      </c>
      <c r="D900" s="13" t="s">
        <v>18</v>
      </c>
      <c r="E900" s="13" t="s">
        <v>724</v>
      </c>
      <c r="F900" s="13" t="s">
        <v>102</v>
      </c>
      <c r="G900" s="14">
        <f>8700000</f>
        <v>8700000</v>
      </c>
      <c r="H900" s="14"/>
    </row>
    <row r="901" spans="1:8" ht="31.5" outlineLevel="5" x14ac:dyDescent="0.25">
      <c r="A901" s="55" t="s">
        <v>725</v>
      </c>
      <c r="B901" s="69" t="s">
        <v>615</v>
      </c>
      <c r="C901" s="13" t="s">
        <v>222</v>
      </c>
      <c r="D901" s="13" t="s">
        <v>18</v>
      </c>
      <c r="E901" s="13" t="s">
        <v>726</v>
      </c>
      <c r="F901" s="13" t="s">
        <v>16</v>
      </c>
      <c r="G901" s="14">
        <f>G902</f>
        <v>110000</v>
      </c>
      <c r="H901" s="14"/>
    </row>
    <row r="902" spans="1:8" ht="47.25" outlineLevel="6" x14ac:dyDescent="0.25">
      <c r="A902" s="55" t="s">
        <v>144</v>
      </c>
      <c r="B902" s="69" t="s">
        <v>615</v>
      </c>
      <c r="C902" s="13" t="s">
        <v>222</v>
      </c>
      <c r="D902" s="13" t="s">
        <v>18</v>
      </c>
      <c r="E902" s="13" t="s">
        <v>727</v>
      </c>
      <c r="F902" s="13" t="s">
        <v>16</v>
      </c>
      <c r="G902" s="14">
        <f>G903</f>
        <v>110000</v>
      </c>
      <c r="H902" s="14"/>
    </row>
    <row r="903" spans="1:8" ht="47.25" outlineLevel="7" x14ac:dyDescent="0.25">
      <c r="A903" s="55" t="s">
        <v>101</v>
      </c>
      <c r="B903" s="69" t="s">
        <v>615</v>
      </c>
      <c r="C903" s="13" t="s">
        <v>222</v>
      </c>
      <c r="D903" s="13" t="s">
        <v>18</v>
      </c>
      <c r="E903" s="13" t="s">
        <v>727</v>
      </c>
      <c r="F903" s="13" t="s">
        <v>102</v>
      </c>
      <c r="G903" s="14">
        <v>110000</v>
      </c>
      <c r="H903" s="14"/>
    </row>
    <row r="904" spans="1:8" s="11" customFormat="1" ht="31.5" outlineLevel="4" x14ac:dyDescent="0.25">
      <c r="A904" s="70" t="s">
        <v>728</v>
      </c>
      <c r="B904" s="71" t="s">
        <v>615</v>
      </c>
      <c r="C904" s="9" t="s">
        <v>222</v>
      </c>
      <c r="D904" s="9" t="s">
        <v>18</v>
      </c>
      <c r="E904" s="9" t="s">
        <v>729</v>
      </c>
      <c r="F904" s="9" t="s">
        <v>16</v>
      </c>
      <c r="G904" s="10">
        <f>G905+G908+G911+G914+G917</f>
        <v>19643447.199999999</v>
      </c>
      <c r="H904" s="10">
        <f>H905+H908+H911+H914+H917</f>
        <v>3406631.93</v>
      </c>
    </row>
    <row r="905" spans="1:8" ht="47.25" outlineLevel="5" x14ac:dyDescent="0.25">
      <c r="A905" s="55" t="s">
        <v>730</v>
      </c>
      <c r="B905" s="69" t="s">
        <v>615</v>
      </c>
      <c r="C905" s="13" t="s">
        <v>222</v>
      </c>
      <c r="D905" s="13" t="s">
        <v>18</v>
      </c>
      <c r="E905" s="13" t="s">
        <v>731</v>
      </c>
      <c r="F905" s="13" t="s">
        <v>16</v>
      </c>
      <c r="G905" s="14">
        <f>G906</f>
        <v>460000</v>
      </c>
      <c r="H905" s="14"/>
    </row>
    <row r="906" spans="1:8" ht="47.25" outlineLevel="6" x14ac:dyDescent="0.25">
      <c r="A906" s="55" t="s">
        <v>144</v>
      </c>
      <c r="B906" s="69" t="s">
        <v>615</v>
      </c>
      <c r="C906" s="13" t="s">
        <v>222</v>
      </c>
      <c r="D906" s="13" t="s">
        <v>18</v>
      </c>
      <c r="E906" s="13" t="s">
        <v>732</v>
      </c>
      <c r="F906" s="13" t="s">
        <v>16</v>
      </c>
      <c r="G906" s="14">
        <f>G907</f>
        <v>460000</v>
      </c>
      <c r="H906" s="14"/>
    </row>
    <row r="907" spans="1:8" ht="47.25" outlineLevel="7" x14ac:dyDescent="0.25">
      <c r="A907" s="55" t="s">
        <v>101</v>
      </c>
      <c r="B907" s="69" t="s">
        <v>615</v>
      </c>
      <c r="C907" s="13" t="s">
        <v>222</v>
      </c>
      <c r="D907" s="13" t="s">
        <v>18</v>
      </c>
      <c r="E907" s="13" t="s">
        <v>732</v>
      </c>
      <c r="F907" s="13" t="s">
        <v>102</v>
      </c>
      <c r="G907" s="14">
        <v>460000</v>
      </c>
      <c r="H907" s="14"/>
    </row>
    <row r="908" spans="1:8" ht="31.5" outlineLevel="5" x14ac:dyDescent="0.25">
      <c r="A908" s="55" t="s">
        <v>733</v>
      </c>
      <c r="B908" s="69" t="s">
        <v>615</v>
      </c>
      <c r="C908" s="13" t="s">
        <v>222</v>
      </c>
      <c r="D908" s="13" t="s">
        <v>18</v>
      </c>
      <c r="E908" s="13" t="s">
        <v>734</v>
      </c>
      <c r="F908" s="13" t="s">
        <v>16</v>
      </c>
      <c r="G908" s="14">
        <f>G909</f>
        <v>1158000</v>
      </c>
      <c r="H908" s="14"/>
    </row>
    <row r="909" spans="1:8" ht="47.25" outlineLevel="6" x14ac:dyDescent="0.25">
      <c r="A909" s="55" t="s">
        <v>144</v>
      </c>
      <c r="B909" s="69" t="s">
        <v>615</v>
      </c>
      <c r="C909" s="13" t="s">
        <v>222</v>
      </c>
      <c r="D909" s="13" t="s">
        <v>18</v>
      </c>
      <c r="E909" s="13" t="s">
        <v>735</v>
      </c>
      <c r="F909" s="13" t="s">
        <v>16</v>
      </c>
      <c r="G909" s="14">
        <f>G910</f>
        <v>1158000</v>
      </c>
      <c r="H909" s="14"/>
    </row>
    <row r="910" spans="1:8" ht="47.25" outlineLevel="7" x14ac:dyDescent="0.25">
      <c r="A910" s="55" t="s">
        <v>101</v>
      </c>
      <c r="B910" s="69" t="s">
        <v>615</v>
      </c>
      <c r="C910" s="13" t="s">
        <v>222</v>
      </c>
      <c r="D910" s="13" t="s">
        <v>18</v>
      </c>
      <c r="E910" s="13" t="s">
        <v>735</v>
      </c>
      <c r="F910" s="13" t="s">
        <v>102</v>
      </c>
      <c r="G910" s="14">
        <v>1158000</v>
      </c>
      <c r="H910" s="14"/>
    </row>
    <row r="911" spans="1:8" ht="31.5" outlineLevel="5" x14ac:dyDescent="0.25">
      <c r="A911" s="55" t="s">
        <v>736</v>
      </c>
      <c r="B911" s="69" t="s">
        <v>615</v>
      </c>
      <c r="C911" s="13" t="s">
        <v>222</v>
      </c>
      <c r="D911" s="13" t="s">
        <v>18</v>
      </c>
      <c r="E911" s="13" t="s">
        <v>737</v>
      </c>
      <c r="F911" s="13" t="s">
        <v>16</v>
      </c>
      <c r="G911" s="14">
        <f>G912</f>
        <v>400000</v>
      </c>
      <c r="H911" s="14"/>
    </row>
    <row r="912" spans="1:8" ht="47.25" outlineLevel="6" x14ac:dyDescent="0.25">
      <c r="A912" s="55" t="s">
        <v>144</v>
      </c>
      <c r="B912" s="69" t="s">
        <v>615</v>
      </c>
      <c r="C912" s="13" t="s">
        <v>222</v>
      </c>
      <c r="D912" s="13" t="s">
        <v>18</v>
      </c>
      <c r="E912" s="13" t="s">
        <v>738</v>
      </c>
      <c r="F912" s="13" t="s">
        <v>16</v>
      </c>
      <c r="G912" s="14">
        <f>G913</f>
        <v>400000</v>
      </c>
      <c r="H912" s="14"/>
    </row>
    <row r="913" spans="1:8" ht="34.5" customHeight="1" outlineLevel="7" x14ac:dyDescent="0.25">
      <c r="A913" s="55" t="s">
        <v>101</v>
      </c>
      <c r="B913" s="69" t="s">
        <v>615</v>
      </c>
      <c r="C913" s="13" t="s">
        <v>222</v>
      </c>
      <c r="D913" s="13" t="s">
        <v>18</v>
      </c>
      <c r="E913" s="13" t="s">
        <v>738</v>
      </c>
      <c r="F913" s="13" t="s">
        <v>102</v>
      </c>
      <c r="G913" s="14">
        <v>400000</v>
      </c>
      <c r="H913" s="14"/>
    </row>
    <row r="914" spans="1:8" ht="31.5" outlineLevel="5" x14ac:dyDescent="0.25">
      <c r="A914" s="55" t="s">
        <v>452</v>
      </c>
      <c r="B914" s="69" t="s">
        <v>615</v>
      </c>
      <c r="C914" s="13" t="s">
        <v>222</v>
      </c>
      <c r="D914" s="13" t="s">
        <v>18</v>
      </c>
      <c r="E914" s="13" t="s">
        <v>739</v>
      </c>
      <c r="F914" s="13" t="s">
        <v>16</v>
      </c>
      <c r="G914" s="14">
        <f>G915</f>
        <v>200000</v>
      </c>
      <c r="H914" s="14"/>
    </row>
    <row r="915" spans="1:8" ht="78.75" outlineLevel="6" x14ac:dyDescent="0.25">
      <c r="A915" s="55" t="s">
        <v>46</v>
      </c>
      <c r="B915" s="69" t="s">
        <v>615</v>
      </c>
      <c r="C915" s="13" t="s">
        <v>222</v>
      </c>
      <c r="D915" s="13" t="s">
        <v>18</v>
      </c>
      <c r="E915" s="13" t="s">
        <v>740</v>
      </c>
      <c r="F915" s="13" t="s">
        <v>16</v>
      </c>
      <c r="G915" s="14">
        <f>G916</f>
        <v>200000</v>
      </c>
      <c r="H915" s="14"/>
    </row>
    <row r="916" spans="1:8" ht="47.25" outlineLevel="7" x14ac:dyDescent="0.25">
      <c r="A916" s="55" t="s">
        <v>101</v>
      </c>
      <c r="B916" s="69" t="s">
        <v>615</v>
      </c>
      <c r="C916" s="13" t="s">
        <v>222</v>
      </c>
      <c r="D916" s="13" t="s">
        <v>18</v>
      </c>
      <c r="E916" s="13" t="s">
        <v>740</v>
      </c>
      <c r="F916" s="13" t="s">
        <v>102</v>
      </c>
      <c r="G916" s="14">
        <v>200000</v>
      </c>
      <c r="H916" s="14"/>
    </row>
    <row r="917" spans="1:8" ht="94.5" outlineLevel="7" x14ac:dyDescent="0.25">
      <c r="A917" s="62" t="s">
        <v>511</v>
      </c>
      <c r="B917" s="99" t="s">
        <v>615</v>
      </c>
      <c r="C917" s="101" t="s">
        <v>222</v>
      </c>
      <c r="D917" s="101" t="s">
        <v>18</v>
      </c>
      <c r="E917" s="101" t="s">
        <v>741</v>
      </c>
      <c r="F917" s="101" t="s">
        <v>16</v>
      </c>
      <c r="G917" s="94">
        <f>G919+G921+G923</f>
        <v>17425447.199999999</v>
      </c>
      <c r="H917" s="94">
        <f>H919+H921+H923</f>
        <v>3406631.93</v>
      </c>
    </row>
    <row r="918" spans="1:8" ht="113.25" customHeight="1" outlineLevel="7" x14ac:dyDescent="0.25">
      <c r="A918" s="74" t="s">
        <v>513</v>
      </c>
      <c r="B918" s="100"/>
      <c r="C918" s="102"/>
      <c r="D918" s="102"/>
      <c r="E918" s="102"/>
      <c r="F918" s="102"/>
      <c r="G918" s="95"/>
      <c r="H918" s="95"/>
    </row>
    <row r="919" spans="1:8" ht="78.75" outlineLevel="7" x14ac:dyDescent="0.25">
      <c r="A919" s="63" t="s">
        <v>458</v>
      </c>
      <c r="B919" s="69" t="s">
        <v>615</v>
      </c>
      <c r="C919" s="13" t="s">
        <v>222</v>
      </c>
      <c r="D919" s="13" t="s">
        <v>18</v>
      </c>
      <c r="E919" s="13" t="s">
        <v>742</v>
      </c>
      <c r="F919" s="13" t="s">
        <v>16</v>
      </c>
      <c r="G919" s="14">
        <f>G920</f>
        <v>3406631.93</v>
      </c>
      <c r="H919" s="14">
        <f>H920</f>
        <v>3406631.93</v>
      </c>
    </row>
    <row r="920" spans="1:8" ht="47.25" outlineLevel="7" x14ac:dyDescent="0.25">
      <c r="A920" s="55" t="s">
        <v>101</v>
      </c>
      <c r="B920" s="69" t="s">
        <v>615</v>
      </c>
      <c r="C920" s="13" t="s">
        <v>222</v>
      </c>
      <c r="D920" s="13" t="s">
        <v>18</v>
      </c>
      <c r="E920" s="13" t="s">
        <v>742</v>
      </c>
      <c r="F920" s="13" t="s">
        <v>102</v>
      </c>
      <c r="G920" s="14">
        <f>3406631.93</f>
        <v>3406631.93</v>
      </c>
      <c r="H920" s="14">
        <f>G920</f>
        <v>3406631.93</v>
      </c>
    </row>
    <row r="921" spans="1:8" ht="126" outlineLevel="7" x14ac:dyDescent="0.25">
      <c r="A921" s="55" t="s">
        <v>460</v>
      </c>
      <c r="B921" s="69" t="s">
        <v>615</v>
      </c>
      <c r="C921" s="13" t="s">
        <v>222</v>
      </c>
      <c r="D921" s="13" t="s">
        <v>18</v>
      </c>
      <c r="E921" s="13" t="s">
        <v>743</v>
      </c>
      <c r="F921" s="13" t="s">
        <v>16</v>
      </c>
      <c r="G921" s="14">
        <f>G922</f>
        <v>13742601.84</v>
      </c>
      <c r="H921" s="14"/>
    </row>
    <row r="922" spans="1:8" ht="47.25" outlineLevel="7" x14ac:dyDescent="0.25">
      <c r="A922" s="55" t="s">
        <v>101</v>
      </c>
      <c r="B922" s="69" t="s">
        <v>615</v>
      </c>
      <c r="C922" s="13" t="s">
        <v>222</v>
      </c>
      <c r="D922" s="13" t="s">
        <v>18</v>
      </c>
      <c r="E922" s="13" t="s">
        <v>743</v>
      </c>
      <c r="F922" s="13" t="s">
        <v>102</v>
      </c>
      <c r="G922" s="14">
        <f>13742601.84</f>
        <v>13742601.84</v>
      </c>
      <c r="H922" s="14"/>
    </row>
    <row r="923" spans="1:8" ht="94.5" outlineLevel="7" x14ac:dyDescent="0.25">
      <c r="A923" s="55" t="s">
        <v>462</v>
      </c>
      <c r="B923" s="69" t="s">
        <v>615</v>
      </c>
      <c r="C923" s="13" t="s">
        <v>222</v>
      </c>
      <c r="D923" s="13" t="s">
        <v>18</v>
      </c>
      <c r="E923" s="13" t="s">
        <v>744</v>
      </c>
      <c r="F923" s="13" t="s">
        <v>16</v>
      </c>
      <c r="G923" s="14">
        <f>G924</f>
        <v>276213.43</v>
      </c>
      <c r="H923" s="14"/>
    </row>
    <row r="924" spans="1:8" ht="47.25" outlineLevel="7" x14ac:dyDescent="0.25">
      <c r="A924" s="55" t="s">
        <v>101</v>
      </c>
      <c r="B924" s="69" t="s">
        <v>615</v>
      </c>
      <c r="C924" s="13" t="s">
        <v>222</v>
      </c>
      <c r="D924" s="13" t="s">
        <v>18</v>
      </c>
      <c r="E924" s="13" t="s">
        <v>744</v>
      </c>
      <c r="F924" s="13" t="s">
        <v>102</v>
      </c>
      <c r="G924" s="14">
        <f>276213.43</f>
        <v>276213.43</v>
      </c>
      <c r="H924" s="14"/>
    </row>
    <row r="925" spans="1:8" ht="47.25" outlineLevel="7" x14ac:dyDescent="0.25">
      <c r="A925" s="70" t="s">
        <v>745</v>
      </c>
      <c r="B925" s="71" t="s">
        <v>615</v>
      </c>
      <c r="C925" s="9" t="s">
        <v>222</v>
      </c>
      <c r="D925" s="9" t="s">
        <v>18</v>
      </c>
      <c r="E925" s="9" t="s">
        <v>746</v>
      </c>
      <c r="F925" s="9" t="s">
        <v>16</v>
      </c>
      <c r="G925" s="10">
        <f>G926</f>
        <v>4214994</v>
      </c>
      <c r="H925" s="10"/>
    </row>
    <row r="926" spans="1:8" ht="78.75" outlineLevel="7" x14ac:dyDescent="0.25">
      <c r="A926" s="55" t="s">
        <v>747</v>
      </c>
      <c r="B926" s="69" t="s">
        <v>615</v>
      </c>
      <c r="C926" s="13" t="s">
        <v>222</v>
      </c>
      <c r="D926" s="13" t="s">
        <v>18</v>
      </c>
      <c r="E926" s="13" t="s">
        <v>748</v>
      </c>
      <c r="F926" s="13" t="s">
        <v>16</v>
      </c>
      <c r="G926" s="14">
        <f>G927</f>
        <v>4214994</v>
      </c>
      <c r="H926" s="14"/>
    </row>
    <row r="927" spans="1:8" ht="31.5" outlineLevel="7" x14ac:dyDescent="0.25">
      <c r="A927" s="55" t="s">
        <v>181</v>
      </c>
      <c r="B927" s="69" t="s">
        <v>615</v>
      </c>
      <c r="C927" s="13" t="s">
        <v>222</v>
      </c>
      <c r="D927" s="13" t="s">
        <v>18</v>
      </c>
      <c r="E927" s="13" t="s">
        <v>749</v>
      </c>
      <c r="F927" s="13" t="s">
        <v>16</v>
      </c>
      <c r="G927" s="14">
        <f>G928</f>
        <v>4214994</v>
      </c>
      <c r="H927" s="14"/>
    </row>
    <row r="928" spans="1:8" ht="47.25" outlineLevel="7" x14ac:dyDescent="0.25">
      <c r="A928" s="55" t="s">
        <v>101</v>
      </c>
      <c r="B928" s="69" t="s">
        <v>615</v>
      </c>
      <c r="C928" s="13" t="s">
        <v>222</v>
      </c>
      <c r="D928" s="13" t="s">
        <v>18</v>
      </c>
      <c r="E928" s="13" t="s">
        <v>749</v>
      </c>
      <c r="F928" s="13" t="s">
        <v>102</v>
      </c>
      <c r="G928" s="14">
        <v>4214994</v>
      </c>
      <c r="H928" s="14"/>
    </row>
    <row r="929" spans="1:8" s="11" customFormat="1" ht="47.25" outlineLevel="4" x14ac:dyDescent="0.25">
      <c r="A929" s="70" t="s">
        <v>642</v>
      </c>
      <c r="B929" s="71" t="s">
        <v>615</v>
      </c>
      <c r="C929" s="9" t="s">
        <v>222</v>
      </c>
      <c r="D929" s="9" t="s">
        <v>18</v>
      </c>
      <c r="E929" s="9" t="s">
        <v>643</v>
      </c>
      <c r="F929" s="9" t="s">
        <v>16</v>
      </c>
      <c r="G929" s="10">
        <f>G930+G935</f>
        <v>8376620.6600000001</v>
      </c>
      <c r="H929" s="10"/>
    </row>
    <row r="930" spans="1:8" ht="51.75" customHeight="1" outlineLevel="5" x14ac:dyDescent="0.25">
      <c r="A930" s="55" t="s">
        <v>750</v>
      </c>
      <c r="B930" s="69" t="s">
        <v>615</v>
      </c>
      <c r="C930" s="13" t="s">
        <v>222</v>
      </c>
      <c r="D930" s="13" t="s">
        <v>18</v>
      </c>
      <c r="E930" s="13" t="s">
        <v>645</v>
      </c>
      <c r="F930" s="13" t="s">
        <v>16</v>
      </c>
      <c r="G930" s="14">
        <f>G931+G934</f>
        <v>8181093.5</v>
      </c>
      <c r="H930" s="14"/>
    </row>
    <row r="931" spans="1:8" s="25" customFormat="1" ht="33" customHeight="1" outlineLevel="5" x14ac:dyDescent="0.25">
      <c r="A931" s="91" t="s">
        <v>181</v>
      </c>
      <c r="B931" s="92" t="s">
        <v>615</v>
      </c>
      <c r="C931" s="37" t="s">
        <v>222</v>
      </c>
      <c r="D931" s="37" t="s">
        <v>18</v>
      </c>
      <c r="E931" s="37" t="s">
        <v>751</v>
      </c>
      <c r="F931" s="37" t="s">
        <v>16</v>
      </c>
      <c r="G931" s="35">
        <f>G932</f>
        <v>8139093.5</v>
      </c>
      <c r="H931" s="35"/>
    </row>
    <row r="932" spans="1:8" s="25" customFormat="1" ht="54.75" customHeight="1" outlineLevel="5" x14ac:dyDescent="0.25">
      <c r="A932" s="91" t="s">
        <v>101</v>
      </c>
      <c r="B932" s="92" t="s">
        <v>615</v>
      </c>
      <c r="C932" s="37" t="s">
        <v>222</v>
      </c>
      <c r="D932" s="37" t="s">
        <v>18</v>
      </c>
      <c r="E932" s="37" t="s">
        <v>751</v>
      </c>
      <c r="F932" s="37" t="s">
        <v>102</v>
      </c>
      <c r="G932" s="35">
        <v>8139093.5</v>
      </c>
      <c r="H932" s="35"/>
    </row>
    <row r="933" spans="1:8" ht="38.25" customHeight="1" outlineLevel="7" x14ac:dyDescent="0.25">
      <c r="A933" s="55" t="s">
        <v>56</v>
      </c>
      <c r="B933" s="69" t="s">
        <v>615</v>
      </c>
      <c r="C933" s="13" t="s">
        <v>222</v>
      </c>
      <c r="D933" s="13" t="s">
        <v>18</v>
      </c>
      <c r="E933" s="13" t="s">
        <v>646</v>
      </c>
      <c r="F933" s="13" t="s">
        <v>16</v>
      </c>
      <c r="G933" s="14">
        <f>G934</f>
        <v>42000</v>
      </c>
      <c r="H933" s="14"/>
    </row>
    <row r="934" spans="1:8" ht="52.5" customHeight="1" outlineLevel="7" x14ac:dyDescent="0.25">
      <c r="A934" s="91" t="s">
        <v>101</v>
      </c>
      <c r="B934" s="69" t="s">
        <v>615</v>
      </c>
      <c r="C934" s="13" t="s">
        <v>222</v>
      </c>
      <c r="D934" s="13" t="s">
        <v>18</v>
      </c>
      <c r="E934" s="13" t="s">
        <v>646</v>
      </c>
      <c r="F934" s="13" t="s">
        <v>102</v>
      </c>
      <c r="G934" s="14">
        <v>42000</v>
      </c>
      <c r="H934" s="14"/>
    </row>
    <row r="935" spans="1:8" ht="66" customHeight="1" outlineLevel="7" x14ac:dyDescent="0.25">
      <c r="A935" s="55" t="s">
        <v>752</v>
      </c>
      <c r="B935" s="69" t="s">
        <v>615</v>
      </c>
      <c r="C935" s="13" t="s">
        <v>222</v>
      </c>
      <c r="D935" s="13" t="s">
        <v>18</v>
      </c>
      <c r="E935" s="13" t="s">
        <v>753</v>
      </c>
      <c r="F935" s="13" t="s">
        <v>16</v>
      </c>
      <c r="G935" s="14">
        <f>G936</f>
        <v>195527.16</v>
      </c>
      <c r="H935" s="14"/>
    </row>
    <row r="936" spans="1:8" ht="39.75" customHeight="1" outlineLevel="7" x14ac:dyDescent="0.25">
      <c r="A936" s="55" t="s">
        <v>56</v>
      </c>
      <c r="B936" s="69" t="s">
        <v>615</v>
      </c>
      <c r="C936" s="13" t="s">
        <v>222</v>
      </c>
      <c r="D936" s="13" t="s">
        <v>18</v>
      </c>
      <c r="E936" s="13" t="s">
        <v>754</v>
      </c>
      <c r="F936" s="13" t="s">
        <v>16</v>
      </c>
      <c r="G936" s="14">
        <f>G937</f>
        <v>195527.16</v>
      </c>
      <c r="H936" s="14"/>
    </row>
    <row r="937" spans="1:8" ht="53.25" customHeight="1" outlineLevel="7" x14ac:dyDescent="0.25">
      <c r="A937" s="55" t="s">
        <v>101</v>
      </c>
      <c r="B937" s="69" t="s">
        <v>615</v>
      </c>
      <c r="C937" s="13" t="s">
        <v>222</v>
      </c>
      <c r="D937" s="13" t="s">
        <v>18</v>
      </c>
      <c r="E937" s="13" t="s">
        <v>754</v>
      </c>
      <c r="F937" s="13" t="s">
        <v>102</v>
      </c>
      <c r="G937" s="14">
        <f>195527.16</f>
        <v>195527.16</v>
      </c>
      <c r="H937" s="14"/>
    </row>
    <row r="938" spans="1:8" s="11" customFormat="1" ht="47.25" outlineLevel="3" x14ac:dyDescent="0.25">
      <c r="A938" s="70" t="s">
        <v>50</v>
      </c>
      <c r="B938" s="71" t="s">
        <v>615</v>
      </c>
      <c r="C938" s="9" t="s">
        <v>222</v>
      </c>
      <c r="D938" s="9" t="s">
        <v>18</v>
      </c>
      <c r="E938" s="9" t="s">
        <v>51</v>
      </c>
      <c r="F938" s="9" t="s">
        <v>16</v>
      </c>
      <c r="G938" s="10">
        <f>G939</f>
        <v>900000</v>
      </c>
      <c r="H938" s="10"/>
    </row>
    <row r="939" spans="1:8" s="11" customFormat="1" ht="47.25" outlineLevel="4" x14ac:dyDescent="0.25">
      <c r="A939" s="70" t="s">
        <v>52</v>
      </c>
      <c r="B939" s="71" t="s">
        <v>615</v>
      </c>
      <c r="C939" s="9" t="s">
        <v>222</v>
      </c>
      <c r="D939" s="9" t="s">
        <v>18</v>
      </c>
      <c r="E939" s="9" t="s">
        <v>53</v>
      </c>
      <c r="F939" s="9" t="s">
        <v>16</v>
      </c>
      <c r="G939" s="10">
        <f>G940</f>
        <v>900000</v>
      </c>
      <c r="H939" s="10"/>
    </row>
    <row r="940" spans="1:8" ht="31.5" outlineLevel="5" x14ac:dyDescent="0.25">
      <c r="A940" s="55" t="s">
        <v>134</v>
      </c>
      <c r="B940" s="69" t="s">
        <v>615</v>
      </c>
      <c r="C940" s="13" t="s">
        <v>222</v>
      </c>
      <c r="D940" s="13" t="s">
        <v>18</v>
      </c>
      <c r="E940" s="13" t="s">
        <v>135</v>
      </c>
      <c r="F940" s="13" t="s">
        <v>16</v>
      </c>
      <c r="G940" s="14">
        <f>G941</f>
        <v>900000</v>
      </c>
      <c r="H940" s="14"/>
    </row>
    <row r="941" spans="1:8" ht="31.5" outlineLevel="6" x14ac:dyDescent="0.25">
      <c r="A941" s="55" t="s">
        <v>56</v>
      </c>
      <c r="B941" s="69" t="s">
        <v>615</v>
      </c>
      <c r="C941" s="13" t="s">
        <v>222</v>
      </c>
      <c r="D941" s="13" t="s">
        <v>18</v>
      </c>
      <c r="E941" s="13" t="s">
        <v>136</v>
      </c>
      <c r="F941" s="13" t="s">
        <v>16</v>
      </c>
      <c r="G941" s="14">
        <f>G942</f>
        <v>900000</v>
      </c>
      <c r="H941" s="14"/>
    </row>
    <row r="942" spans="1:8" ht="47.25" outlineLevel="7" x14ac:dyDescent="0.25">
      <c r="A942" s="55" t="s">
        <v>101</v>
      </c>
      <c r="B942" s="69" t="s">
        <v>615</v>
      </c>
      <c r="C942" s="13" t="s">
        <v>222</v>
      </c>
      <c r="D942" s="13" t="s">
        <v>18</v>
      </c>
      <c r="E942" s="13" t="s">
        <v>136</v>
      </c>
      <c r="F942" s="13" t="s">
        <v>102</v>
      </c>
      <c r="G942" s="14">
        <v>900000</v>
      </c>
      <c r="H942" s="14"/>
    </row>
    <row r="943" spans="1:8" s="11" customFormat="1" outlineLevel="1" x14ac:dyDescent="0.25">
      <c r="A943" s="70" t="s">
        <v>381</v>
      </c>
      <c r="B943" s="71" t="s">
        <v>615</v>
      </c>
      <c r="C943" s="9" t="s">
        <v>261</v>
      </c>
      <c r="D943" s="9" t="s">
        <v>14</v>
      </c>
      <c r="E943" s="9" t="s">
        <v>15</v>
      </c>
      <c r="F943" s="9" t="s">
        <v>16</v>
      </c>
      <c r="G943" s="10">
        <f>G944</f>
        <v>503700</v>
      </c>
      <c r="H943" s="10">
        <f>H944</f>
        <v>503700</v>
      </c>
    </row>
    <row r="944" spans="1:8" s="11" customFormat="1" outlineLevel="2" x14ac:dyDescent="0.25">
      <c r="A944" s="70" t="s">
        <v>578</v>
      </c>
      <c r="B944" s="71" t="s">
        <v>615</v>
      </c>
      <c r="C944" s="9" t="s">
        <v>261</v>
      </c>
      <c r="D944" s="9" t="s">
        <v>20</v>
      </c>
      <c r="E944" s="9" t="s">
        <v>15</v>
      </c>
      <c r="F944" s="9" t="s">
        <v>16</v>
      </c>
      <c r="G944" s="10">
        <f>G945</f>
        <v>503700</v>
      </c>
      <c r="H944" s="10">
        <f>H945</f>
        <v>503700</v>
      </c>
    </row>
    <row r="945" spans="1:8" s="11" customFormat="1" ht="63" outlineLevel="3" x14ac:dyDescent="0.25">
      <c r="A945" s="70" t="s">
        <v>622</v>
      </c>
      <c r="B945" s="71" t="s">
        <v>615</v>
      </c>
      <c r="C945" s="9" t="s">
        <v>261</v>
      </c>
      <c r="D945" s="9" t="s">
        <v>20</v>
      </c>
      <c r="E945" s="9" t="s">
        <v>623</v>
      </c>
      <c r="F945" s="9" t="s">
        <v>16</v>
      </c>
      <c r="G945" s="10">
        <f>G946+G952</f>
        <v>503700</v>
      </c>
      <c r="H945" s="10">
        <f>H946+H952</f>
        <v>503700</v>
      </c>
    </row>
    <row r="946" spans="1:8" s="11" customFormat="1" ht="47.25" outlineLevel="4" x14ac:dyDescent="0.25">
      <c r="A946" s="70" t="s">
        <v>624</v>
      </c>
      <c r="B946" s="71" t="s">
        <v>615</v>
      </c>
      <c r="C946" s="9" t="s">
        <v>261</v>
      </c>
      <c r="D946" s="9" t="s">
        <v>20</v>
      </c>
      <c r="E946" s="9" t="s">
        <v>625</v>
      </c>
      <c r="F946" s="9" t="s">
        <v>16</v>
      </c>
      <c r="G946" s="10">
        <f>G947</f>
        <v>376470</v>
      </c>
      <c r="H946" s="10">
        <f>H947</f>
        <v>376470</v>
      </c>
    </row>
    <row r="947" spans="1:8" ht="31.5" outlineLevel="5" x14ac:dyDescent="0.25">
      <c r="A947" s="55" t="s">
        <v>452</v>
      </c>
      <c r="B947" s="69" t="s">
        <v>615</v>
      </c>
      <c r="C947" s="13" t="s">
        <v>261</v>
      </c>
      <c r="D947" s="13" t="s">
        <v>20</v>
      </c>
      <c r="E947" s="13" t="s">
        <v>694</v>
      </c>
      <c r="F947" s="13" t="s">
        <v>16</v>
      </c>
      <c r="G947" s="14">
        <f>G948+G950</f>
        <v>376470</v>
      </c>
      <c r="H947" s="14">
        <f>H948+H950</f>
        <v>376470</v>
      </c>
    </row>
    <row r="948" spans="1:8" ht="94.5" outlineLevel="6" x14ac:dyDescent="0.25">
      <c r="A948" s="55" t="s">
        <v>579</v>
      </c>
      <c r="B948" s="69" t="s">
        <v>615</v>
      </c>
      <c r="C948" s="13" t="s">
        <v>261</v>
      </c>
      <c r="D948" s="13" t="s">
        <v>20</v>
      </c>
      <c r="E948" s="13" t="s">
        <v>755</v>
      </c>
      <c r="F948" s="13" t="s">
        <v>16</v>
      </c>
      <c r="G948" s="14">
        <f>G949</f>
        <v>5970</v>
      </c>
      <c r="H948" s="14">
        <f>H949</f>
        <v>5970</v>
      </c>
    </row>
    <row r="949" spans="1:8" ht="47.25" outlineLevel="7" x14ac:dyDescent="0.25">
      <c r="A949" s="55" t="s">
        <v>101</v>
      </c>
      <c r="B949" s="69" t="s">
        <v>615</v>
      </c>
      <c r="C949" s="13" t="s">
        <v>261</v>
      </c>
      <c r="D949" s="13" t="s">
        <v>20</v>
      </c>
      <c r="E949" s="13" t="s">
        <v>755</v>
      </c>
      <c r="F949" s="13" t="s">
        <v>102</v>
      </c>
      <c r="G949" s="14">
        <v>5970</v>
      </c>
      <c r="H949" s="14">
        <f>G949</f>
        <v>5970</v>
      </c>
    </row>
    <row r="950" spans="1:8" ht="94.5" outlineLevel="6" x14ac:dyDescent="0.25">
      <c r="A950" s="55" t="s">
        <v>581</v>
      </c>
      <c r="B950" s="69" t="s">
        <v>615</v>
      </c>
      <c r="C950" s="13" t="s">
        <v>261</v>
      </c>
      <c r="D950" s="13" t="s">
        <v>20</v>
      </c>
      <c r="E950" s="13" t="s">
        <v>756</v>
      </c>
      <c r="F950" s="13" t="s">
        <v>16</v>
      </c>
      <c r="G950" s="14">
        <f>G951</f>
        <v>370500</v>
      </c>
      <c r="H950" s="14">
        <f>H951</f>
        <v>370500</v>
      </c>
    </row>
    <row r="951" spans="1:8" ht="47.25" outlineLevel="7" x14ac:dyDescent="0.25">
      <c r="A951" s="55" t="s">
        <v>101</v>
      </c>
      <c r="B951" s="69" t="s">
        <v>615</v>
      </c>
      <c r="C951" s="13" t="s">
        <v>261</v>
      </c>
      <c r="D951" s="13" t="s">
        <v>20</v>
      </c>
      <c r="E951" s="13" t="s">
        <v>756</v>
      </c>
      <c r="F951" s="13" t="s">
        <v>102</v>
      </c>
      <c r="G951" s="14">
        <v>370500</v>
      </c>
      <c r="H951" s="14">
        <f>G951</f>
        <v>370500</v>
      </c>
    </row>
    <row r="952" spans="1:8" s="11" customFormat="1" ht="31.5" outlineLevel="4" x14ac:dyDescent="0.25">
      <c r="A952" s="70" t="s">
        <v>703</v>
      </c>
      <c r="B952" s="71" t="s">
        <v>615</v>
      </c>
      <c r="C952" s="9" t="s">
        <v>261</v>
      </c>
      <c r="D952" s="9" t="s">
        <v>20</v>
      </c>
      <c r="E952" s="9" t="s">
        <v>704</v>
      </c>
      <c r="F952" s="9" t="s">
        <v>16</v>
      </c>
      <c r="G952" s="10">
        <f>G953</f>
        <v>127230</v>
      </c>
      <c r="H952" s="10">
        <f>H953</f>
        <v>127230</v>
      </c>
    </row>
    <row r="953" spans="1:8" ht="31.5" outlineLevel="5" x14ac:dyDescent="0.25">
      <c r="A953" s="55" t="s">
        <v>452</v>
      </c>
      <c r="B953" s="69" t="s">
        <v>615</v>
      </c>
      <c r="C953" s="13" t="s">
        <v>261</v>
      </c>
      <c r="D953" s="13" t="s">
        <v>20</v>
      </c>
      <c r="E953" s="13" t="s">
        <v>708</v>
      </c>
      <c r="F953" s="13" t="s">
        <v>16</v>
      </c>
      <c r="G953" s="14">
        <f>G954+G956</f>
        <v>127230</v>
      </c>
      <c r="H953" s="14">
        <f>H954+H956</f>
        <v>127230</v>
      </c>
    </row>
    <row r="954" spans="1:8" ht="94.5" outlineLevel="6" x14ac:dyDescent="0.25">
      <c r="A954" s="55" t="s">
        <v>579</v>
      </c>
      <c r="B954" s="69" t="s">
        <v>615</v>
      </c>
      <c r="C954" s="13" t="s">
        <v>261</v>
      </c>
      <c r="D954" s="13" t="s">
        <v>20</v>
      </c>
      <c r="E954" s="13" t="s">
        <v>757</v>
      </c>
      <c r="F954" s="13" t="s">
        <v>16</v>
      </c>
      <c r="G954" s="14">
        <f>G955</f>
        <v>2230</v>
      </c>
      <c r="H954" s="14">
        <f>H955</f>
        <v>2230</v>
      </c>
    </row>
    <row r="955" spans="1:8" ht="47.25" outlineLevel="7" x14ac:dyDescent="0.25">
      <c r="A955" s="55" t="s">
        <v>101</v>
      </c>
      <c r="B955" s="69" t="s">
        <v>615</v>
      </c>
      <c r="C955" s="13" t="s">
        <v>261</v>
      </c>
      <c r="D955" s="13" t="s">
        <v>20</v>
      </c>
      <c r="E955" s="13" t="s">
        <v>757</v>
      </c>
      <c r="F955" s="13" t="s">
        <v>102</v>
      </c>
      <c r="G955" s="14">
        <v>2230</v>
      </c>
      <c r="H955" s="14">
        <f>G955</f>
        <v>2230</v>
      </c>
    </row>
    <row r="956" spans="1:8" ht="94.5" outlineLevel="6" x14ac:dyDescent="0.25">
      <c r="A956" s="55" t="s">
        <v>581</v>
      </c>
      <c r="B956" s="69" t="s">
        <v>615</v>
      </c>
      <c r="C956" s="13" t="s">
        <v>261</v>
      </c>
      <c r="D956" s="13" t="s">
        <v>20</v>
      </c>
      <c r="E956" s="13" t="s">
        <v>758</v>
      </c>
      <c r="F956" s="13" t="s">
        <v>16</v>
      </c>
      <c r="G956" s="14">
        <f>G957</f>
        <v>125000</v>
      </c>
      <c r="H956" s="14">
        <f>H957</f>
        <v>125000</v>
      </c>
    </row>
    <row r="957" spans="1:8" ht="47.25" outlineLevel="7" x14ac:dyDescent="0.25">
      <c r="A957" s="55" t="s">
        <v>101</v>
      </c>
      <c r="B957" s="69" t="s">
        <v>615</v>
      </c>
      <c r="C957" s="13" t="s">
        <v>261</v>
      </c>
      <c r="D957" s="13" t="s">
        <v>20</v>
      </c>
      <c r="E957" s="13" t="s">
        <v>758</v>
      </c>
      <c r="F957" s="13" t="s">
        <v>102</v>
      </c>
      <c r="G957" s="14">
        <v>125000</v>
      </c>
      <c r="H957" s="14">
        <f>G957</f>
        <v>125000</v>
      </c>
    </row>
    <row r="958" spans="1:8" s="11" customFormat="1" outlineLevel="1" x14ac:dyDescent="0.25">
      <c r="A958" s="70" t="s">
        <v>759</v>
      </c>
      <c r="B958" s="71" t="s">
        <v>615</v>
      </c>
      <c r="C958" s="9" t="s">
        <v>412</v>
      </c>
      <c r="D958" s="9" t="s">
        <v>14</v>
      </c>
      <c r="E958" s="9" t="s">
        <v>15</v>
      </c>
      <c r="F958" s="9" t="s">
        <v>16</v>
      </c>
      <c r="G958" s="10">
        <f>G959</f>
        <v>1200000</v>
      </c>
      <c r="H958" s="10"/>
    </row>
    <row r="959" spans="1:8" s="11" customFormat="1" ht="31.5" outlineLevel="2" x14ac:dyDescent="0.25">
      <c r="A959" s="70" t="s">
        <v>760</v>
      </c>
      <c r="B959" s="71" t="s">
        <v>615</v>
      </c>
      <c r="C959" s="9" t="s">
        <v>412</v>
      </c>
      <c r="D959" s="9" t="s">
        <v>18</v>
      </c>
      <c r="E959" s="9" t="s">
        <v>15</v>
      </c>
      <c r="F959" s="9" t="s">
        <v>16</v>
      </c>
      <c r="G959" s="10">
        <f>G960</f>
        <v>1200000</v>
      </c>
      <c r="H959" s="10"/>
    </row>
    <row r="960" spans="1:8" s="11" customFormat="1" ht="63" outlineLevel="3" x14ac:dyDescent="0.25">
      <c r="A960" s="70" t="s">
        <v>526</v>
      </c>
      <c r="B960" s="71" t="s">
        <v>615</v>
      </c>
      <c r="C960" s="9" t="s">
        <v>412</v>
      </c>
      <c r="D960" s="9" t="s">
        <v>18</v>
      </c>
      <c r="E960" s="9" t="s">
        <v>527</v>
      </c>
      <c r="F960" s="9" t="s">
        <v>16</v>
      </c>
      <c r="G960" s="10">
        <f>G961</f>
        <v>1200000</v>
      </c>
      <c r="H960" s="10"/>
    </row>
    <row r="961" spans="1:8" s="11" customFormat="1" ht="31.5" outlineLevel="4" x14ac:dyDescent="0.25">
      <c r="A961" s="70" t="s">
        <v>528</v>
      </c>
      <c r="B961" s="71" t="s">
        <v>615</v>
      </c>
      <c r="C961" s="9" t="s">
        <v>412</v>
      </c>
      <c r="D961" s="9" t="s">
        <v>18</v>
      </c>
      <c r="E961" s="9" t="s">
        <v>529</v>
      </c>
      <c r="F961" s="9" t="s">
        <v>16</v>
      </c>
      <c r="G961" s="10">
        <f>G962+G965</f>
        <v>1200000</v>
      </c>
      <c r="H961" s="10"/>
    </row>
    <row r="962" spans="1:8" ht="47.25" outlineLevel="5" x14ac:dyDescent="0.25">
      <c r="A962" s="55" t="s">
        <v>761</v>
      </c>
      <c r="B962" s="69" t="s">
        <v>615</v>
      </c>
      <c r="C962" s="13" t="s">
        <v>412</v>
      </c>
      <c r="D962" s="13" t="s">
        <v>18</v>
      </c>
      <c r="E962" s="13" t="s">
        <v>762</v>
      </c>
      <c r="F962" s="13" t="s">
        <v>16</v>
      </c>
      <c r="G962" s="14">
        <f>G963</f>
        <v>630000</v>
      </c>
      <c r="H962" s="14"/>
    </row>
    <row r="963" spans="1:8" ht="31.5" outlineLevel="6" x14ac:dyDescent="0.25">
      <c r="A963" s="55" t="s">
        <v>56</v>
      </c>
      <c r="B963" s="69" t="s">
        <v>615</v>
      </c>
      <c r="C963" s="13" t="s">
        <v>412</v>
      </c>
      <c r="D963" s="13" t="s">
        <v>18</v>
      </c>
      <c r="E963" s="13" t="s">
        <v>763</v>
      </c>
      <c r="F963" s="13" t="s">
        <v>16</v>
      </c>
      <c r="G963" s="14">
        <f>G964</f>
        <v>630000</v>
      </c>
      <c r="H963" s="14"/>
    </row>
    <row r="964" spans="1:8" ht="31.5" outlineLevel="7" x14ac:dyDescent="0.25">
      <c r="A964" s="55" t="s">
        <v>31</v>
      </c>
      <c r="B964" s="69" t="s">
        <v>615</v>
      </c>
      <c r="C964" s="13" t="s">
        <v>412</v>
      </c>
      <c r="D964" s="13" t="s">
        <v>18</v>
      </c>
      <c r="E964" s="13" t="s">
        <v>763</v>
      </c>
      <c r="F964" s="13" t="s">
        <v>32</v>
      </c>
      <c r="G964" s="14">
        <v>630000</v>
      </c>
      <c r="H964" s="14"/>
    </row>
    <row r="965" spans="1:8" ht="78.75" outlineLevel="5" x14ac:dyDescent="0.25">
      <c r="A965" s="55" t="s">
        <v>764</v>
      </c>
      <c r="B965" s="69" t="s">
        <v>615</v>
      </c>
      <c r="C965" s="13" t="s">
        <v>412</v>
      </c>
      <c r="D965" s="13" t="s">
        <v>18</v>
      </c>
      <c r="E965" s="13" t="s">
        <v>765</v>
      </c>
      <c r="F965" s="13" t="s">
        <v>16</v>
      </c>
      <c r="G965" s="14">
        <f>G966</f>
        <v>570000</v>
      </c>
      <c r="H965" s="14"/>
    </row>
    <row r="966" spans="1:8" ht="31.5" outlineLevel="6" x14ac:dyDescent="0.25">
      <c r="A966" s="55" t="s">
        <v>56</v>
      </c>
      <c r="B966" s="69" t="s">
        <v>615</v>
      </c>
      <c r="C966" s="13" t="s">
        <v>412</v>
      </c>
      <c r="D966" s="13" t="s">
        <v>18</v>
      </c>
      <c r="E966" s="13" t="s">
        <v>766</v>
      </c>
      <c r="F966" s="13" t="s">
        <v>16</v>
      </c>
      <c r="G966" s="14">
        <f>G967</f>
        <v>570000</v>
      </c>
      <c r="H966" s="14"/>
    </row>
    <row r="967" spans="1:8" ht="31.5" outlineLevel="7" x14ac:dyDescent="0.25">
      <c r="A967" s="55" t="s">
        <v>31</v>
      </c>
      <c r="B967" s="69" t="s">
        <v>615</v>
      </c>
      <c r="C967" s="13" t="s">
        <v>412</v>
      </c>
      <c r="D967" s="13" t="s">
        <v>18</v>
      </c>
      <c r="E967" s="13" t="s">
        <v>766</v>
      </c>
      <c r="F967" s="13" t="s">
        <v>32</v>
      </c>
      <c r="G967" s="14">
        <f>320000+250000</f>
        <v>570000</v>
      </c>
      <c r="H967" s="14"/>
    </row>
    <row r="968" spans="1:8" s="11" customFormat="1" ht="47.25" x14ac:dyDescent="0.25">
      <c r="A968" s="70" t="s">
        <v>767</v>
      </c>
      <c r="B968" s="71" t="s">
        <v>768</v>
      </c>
      <c r="C968" s="9" t="s">
        <v>14</v>
      </c>
      <c r="D968" s="9" t="s">
        <v>14</v>
      </c>
      <c r="E968" s="9" t="s">
        <v>15</v>
      </c>
      <c r="F968" s="9" t="s">
        <v>16</v>
      </c>
      <c r="G968" s="10">
        <f>G969</f>
        <v>4014440.5</v>
      </c>
      <c r="H968" s="10"/>
    </row>
    <row r="969" spans="1:8" s="11" customFormat="1" outlineLevel="1" x14ac:dyDescent="0.25">
      <c r="A969" s="70" t="s">
        <v>17</v>
      </c>
      <c r="B969" s="71" t="s">
        <v>768</v>
      </c>
      <c r="C969" s="9" t="s">
        <v>18</v>
      </c>
      <c r="D969" s="9" t="s">
        <v>14</v>
      </c>
      <c r="E969" s="9" t="s">
        <v>15</v>
      </c>
      <c r="F969" s="9" t="s">
        <v>16</v>
      </c>
      <c r="G969" s="10">
        <f>G970+G989</f>
        <v>4014440.5</v>
      </c>
      <c r="H969" s="10"/>
    </row>
    <row r="970" spans="1:8" s="11" customFormat="1" ht="63" outlineLevel="2" x14ac:dyDescent="0.25">
      <c r="A970" s="70" t="s">
        <v>769</v>
      </c>
      <c r="B970" s="71" t="s">
        <v>768</v>
      </c>
      <c r="C970" s="9" t="s">
        <v>18</v>
      </c>
      <c r="D970" s="9" t="s">
        <v>362</v>
      </c>
      <c r="E970" s="9" t="s">
        <v>15</v>
      </c>
      <c r="F970" s="9" t="s">
        <v>16</v>
      </c>
      <c r="G970" s="10">
        <f>G971+G982</f>
        <v>3885772.5</v>
      </c>
      <c r="H970" s="10"/>
    </row>
    <row r="971" spans="1:8" s="11" customFormat="1" ht="63" outlineLevel="3" x14ac:dyDescent="0.25">
      <c r="A971" s="70" t="s">
        <v>21</v>
      </c>
      <c r="B971" s="71" t="s">
        <v>768</v>
      </c>
      <c r="C971" s="9" t="s">
        <v>18</v>
      </c>
      <c r="D971" s="9" t="s">
        <v>362</v>
      </c>
      <c r="E971" s="9" t="s">
        <v>22</v>
      </c>
      <c r="F971" s="9" t="s">
        <v>16</v>
      </c>
      <c r="G971" s="10">
        <f>G972</f>
        <v>67891.5</v>
      </c>
      <c r="H971" s="10"/>
    </row>
    <row r="972" spans="1:8" s="11" customFormat="1" ht="31.5" outlineLevel="4" x14ac:dyDescent="0.25">
      <c r="A972" s="70" t="s">
        <v>23</v>
      </c>
      <c r="B972" s="71" t="s">
        <v>768</v>
      </c>
      <c r="C972" s="9" t="s">
        <v>18</v>
      </c>
      <c r="D972" s="9" t="s">
        <v>362</v>
      </c>
      <c r="E972" s="9" t="s">
        <v>24</v>
      </c>
      <c r="F972" s="9" t="s">
        <v>16</v>
      </c>
      <c r="G972" s="10">
        <f>G973+G976+G979</f>
        <v>67891.5</v>
      </c>
      <c r="H972" s="10"/>
    </row>
    <row r="973" spans="1:8" ht="63" outlineLevel="5" x14ac:dyDescent="0.25">
      <c r="A973" s="55" t="s">
        <v>85</v>
      </c>
      <c r="B973" s="69" t="s">
        <v>768</v>
      </c>
      <c r="C973" s="13" t="s">
        <v>18</v>
      </c>
      <c r="D973" s="13" t="s">
        <v>362</v>
      </c>
      <c r="E973" s="13" t="s">
        <v>26</v>
      </c>
      <c r="F973" s="13" t="s">
        <v>16</v>
      </c>
      <c r="G973" s="14">
        <f>G974</f>
        <v>2291.5</v>
      </c>
      <c r="H973" s="14"/>
    </row>
    <row r="974" spans="1:8" ht="31.5" outlineLevel="6" x14ac:dyDescent="0.25">
      <c r="A974" s="55" t="s">
        <v>27</v>
      </c>
      <c r="B974" s="69" t="s">
        <v>768</v>
      </c>
      <c r="C974" s="13" t="s">
        <v>18</v>
      </c>
      <c r="D974" s="13" t="s">
        <v>362</v>
      </c>
      <c r="E974" s="13" t="s">
        <v>28</v>
      </c>
      <c r="F974" s="13" t="s">
        <v>16</v>
      </c>
      <c r="G974" s="14">
        <f>G975</f>
        <v>2291.5</v>
      </c>
      <c r="H974" s="14"/>
    </row>
    <row r="975" spans="1:8" ht="94.5" outlineLevel="7" x14ac:dyDescent="0.25">
      <c r="A975" s="55" t="s">
        <v>29</v>
      </c>
      <c r="B975" s="69" t="s">
        <v>768</v>
      </c>
      <c r="C975" s="13" t="s">
        <v>18</v>
      </c>
      <c r="D975" s="13" t="s">
        <v>362</v>
      </c>
      <c r="E975" s="13" t="s">
        <v>28</v>
      </c>
      <c r="F975" s="13" t="s">
        <v>30</v>
      </c>
      <c r="G975" s="14">
        <v>2291.5</v>
      </c>
      <c r="H975" s="14"/>
    </row>
    <row r="976" spans="1:8" outlineLevel="5" x14ac:dyDescent="0.25">
      <c r="A976" s="55" t="s">
        <v>33</v>
      </c>
      <c r="B976" s="69" t="s">
        <v>768</v>
      </c>
      <c r="C976" s="13" t="s">
        <v>18</v>
      </c>
      <c r="D976" s="13" t="s">
        <v>362</v>
      </c>
      <c r="E976" s="13" t="s">
        <v>34</v>
      </c>
      <c r="F976" s="13" t="s">
        <v>16</v>
      </c>
      <c r="G976" s="14">
        <f>G977</f>
        <v>21900</v>
      </c>
      <c r="H976" s="14"/>
    </row>
    <row r="977" spans="1:8" ht="31.5" outlineLevel="6" x14ac:dyDescent="0.25">
      <c r="A977" s="55" t="s">
        <v>27</v>
      </c>
      <c r="B977" s="69" t="s">
        <v>768</v>
      </c>
      <c r="C977" s="13" t="s">
        <v>18</v>
      </c>
      <c r="D977" s="13" t="s">
        <v>362</v>
      </c>
      <c r="E977" s="13" t="s">
        <v>35</v>
      </c>
      <c r="F977" s="13" t="s">
        <v>16</v>
      </c>
      <c r="G977" s="14">
        <f>G978</f>
        <v>21900</v>
      </c>
      <c r="H977" s="14"/>
    </row>
    <row r="978" spans="1:8" ht="31.5" outlineLevel="7" x14ac:dyDescent="0.25">
      <c r="A978" s="55" t="s">
        <v>31</v>
      </c>
      <c r="B978" s="69" t="s">
        <v>768</v>
      </c>
      <c r="C978" s="13" t="s">
        <v>18</v>
      </c>
      <c r="D978" s="13" t="s">
        <v>362</v>
      </c>
      <c r="E978" s="13" t="s">
        <v>35</v>
      </c>
      <c r="F978" s="13" t="s">
        <v>32</v>
      </c>
      <c r="G978" s="14">
        <v>21900</v>
      </c>
      <c r="H978" s="14"/>
    </row>
    <row r="979" spans="1:8" ht="47.25" outlineLevel="7" x14ac:dyDescent="0.25">
      <c r="A979" s="55" t="s">
        <v>770</v>
      </c>
      <c r="B979" s="69" t="s">
        <v>768</v>
      </c>
      <c r="C979" s="13" t="s">
        <v>18</v>
      </c>
      <c r="D979" s="13" t="s">
        <v>362</v>
      </c>
      <c r="E979" s="13" t="s">
        <v>87</v>
      </c>
      <c r="F979" s="13" t="s">
        <v>16</v>
      </c>
      <c r="G979" s="14">
        <f>G980</f>
        <v>43700</v>
      </c>
      <c r="H979" s="14"/>
    </row>
    <row r="980" spans="1:8" ht="31.5" outlineLevel="7" x14ac:dyDescent="0.25">
      <c r="A980" s="55" t="s">
        <v>27</v>
      </c>
      <c r="B980" s="69" t="s">
        <v>768</v>
      </c>
      <c r="C980" s="13" t="s">
        <v>18</v>
      </c>
      <c r="D980" s="13" t="s">
        <v>362</v>
      </c>
      <c r="E980" s="13" t="s">
        <v>88</v>
      </c>
      <c r="F980" s="13" t="s">
        <v>16</v>
      </c>
      <c r="G980" s="14">
        <f>G981</f>
        <v>43700</v>
      </c>
      <c r="H980" s="14"/>
    </row>
    <row r="981" spans="1:8" ht="94.5" outlineLevel="7" x14ac:dyDescent="0.25">
      <c r="A981" s="55" t="s">
        <v>29</v>
      </c>
      <c r="B981" s="69" t="s">
        <v>768</v>
      </c>
      <c r="C981" s="13" t="s">
        <v>18</v>
      </c>
      <c r="D981" s="13" t="s">
        <v>362</v>
      </c>
      <c r="E981" s="13" t="s">
        <v>88</v>
      </c>
      <c r="F981" s="13" t="s">
        <v>30</v>
      </c>
      <c r="G981" s="14">
        <v>43700</v>
      </c>
      <c r="H981" s="14"/>
    </row>
    <row r="982" spans="1:8" s="11" customFormat="1" outlineLevel="3" x14ac:dyDescent="0.25">
      <c r="A982" s="70" t="s">
        <v>36</v>
      </c>
      <c r="B982" s="71" t="s">
        <v>768</v>
      </c>
      <c r="C982" s="9" t="s">
        <v>18</v>
      </c>
      <c r="D982" s="9" t="s">
        <v>362</v>
      </c>
      <c r="E982" s="9" t="s">
        <v>37</v>
      </c>
      <c r="F982" s="9" t="s">
        <v>16</v>
      </c>
      <c r="G982" s="10">
        <f>G983+G985+G987</f>
        <v>3817881</v>
      </c>
      <c r="H982" s="10"/>
    </row>
    <row r="983" spans="1:8" ht="63" outlineLevel="6" x14ac:dyDescent="0.25">
      <c r="A983" s="55" t="s">
        <v>771</v>
      </c>
      <c r="B983" s="69" t="s">
        <v>768</v>
      </c>
      <c r="C983" s="13" t="s">
        <v>18</v>
      </c>
      <c r="D983" s="13" t="s">
        <v>362</v>
      </c>
      <c r="E983" s="13" t="s">
        <v>772</v>
      </c>
      <c r="F983" s="13" t="s">
        <v>16</v>
      </c>
      <c r="G983" s="14">
        <f>G984</f>
        <v>1475405</v>
      </c>
      <c r="H983" s="14"/>
    </row>
    <row r="984" spans="1:8" ht="94.5" outlineLevel="7" x14ac:dyDescent="0.25">
      <c r="A984" s="55" t="s">
        <v>29</v>
      </c>
      <c r="B984" s="69" t="s">
        <v>768</v>
      </c>
      <c r="C984" s="13" t="s">
        <v>18</v>
      </c>
      <c r="D984" s="13" t="s">
        <v>362</v>
      </c>
      <c r="E984" s="13" t="s">
        <v>772</v>
      </c>
      <c r="F984" s="13" t="s">
        <v>30</v>
      </c>
      <c r="G984" s="14">
        <v>1475405</v>
      </c>
      <c r="H984" s="14" t="s">
        <v>773</v>
      </c>
    </row>
    <row r="985" spans="1:8" ht="31.5" outlineLevel="6" x14ac:dyDescent="0.25">
      <c r="A985" s="55" t="s">
        <v>44</v>
      </c>
      <c r="B985" s="69" t="s">
        <v>768</v>
      </c>
      <c r="C985" s="13" t="s">
        <v>18</v>
      </c>
      <c r="D985" s="13" t="s">
        <v>362</v>
      </c>
      <c r="E985" s="13" t="s">
        <v>45</v>
      </c>
      <c r="F985" s="13" t="s">
        <v>16</v>
      </c>
      <c r="G985" s="14">
        <f>G986</f>
        <v>2242476</v>
      </c>
      <c r="H985" s="14"/>
    </row>
    <row r="986" spans="1:8" ht="93.75" customHeight="1" outlineLevel="7" x14ac:dyDescent="0.25">
      <c r="A986" s="55" t="s">
        <v>29</v>
      </c>
      <c r="B986" s="69" t="s">
        <v>768</v>
      </c>
      <c r="C986" s="13" t="s">
        <v>18</v>
      </c>
      <c r="D986" s="13" t="s">
        <v>362</v>
      </c>
      <c r="E986" s="13" t="s">
        <v>45</v>
      </c>
      <c r="F986" s="13" t="s">
        <v>30</v>
      </c>
      <c r="G986" s="14">
        <v>2242476</v>
      </c>
      <c r="H986" s="14"/>
    </row>
    <row r="987" spans="1:8" ht="78.75" outlineLevel="6" x14ac:dyDescent="0.25">
      <c r="A987" s="55" t="s">
        <v>46</v>
      </c>
      <c r="B987" s="69" t="s">
        <v>768</v>
      </c>
      <c r="C987" s="13" t="s">
        <v>18</v>
      </c>
      <c r="D987" s="13" t="s">
        <v>362</v>
      </c>
      <c r="E987" s="13" t="s">
        <v>47</v>
      </c>
      <c r="F987" s="13" t="s">
        <v>16</v>
      </c>
      <c r="G987" s="14">
        <f>G988</f>
        <v>100000</v>
      </c>
      <c r="H987" s="14"/>
    </row>
    <row r="988" spans="1:8" ht="94.5" outlineLevel="7" x14ac:dyDescent="0.25">
      <c r="A988" s="55" t="s">
        <v>29</v>
      </c>
      <c r="B988" s="69" t="s">
        <v>768</v>
      </c>
      <c r="C988" s="13" t="s">
        <v>18</v>
      </c>
      <c r="D988" s="13" t="s">
        <v>362</v>
      </c>
      <c r="E988" s="13" t="s">
        <v>47</v>
      </c>
      <c r="F988" s="13" t="s">
        <v>30</v>
      </c>
      <c r="G988" s="14">
        <f>100000</f>
        <v>100000</v>
      </c>
      <c r="H988" s="14"/>
    </row>
    <row r="989" spans="1:8" s="11" customFormat="1" outlineLevel="2" x14ac:dyDescent="0.25">
      <c r="A989" s="70" t="s">
        <v>48</v>
      </c>
      <c r="B989" s="71" t="s">
        <v>768</v>
      </c>
      <c r="C989" s="9" t="s">
        <v>18</v>
      </c>
      <c r="D989" s="9" t="s">
        <v>49</v>
      </c>
      <c r="E989" s="9" t="s">
        <v>15</v>
      </c>
      <c r="F989" s="9" t="s">
        <v>16</v>
      </c>
      <c r="G989" s="10">
        <f>G990+G998</f>
        <v>128668</v>
      </c>
      <c r="H989" s="10"/>
    </row>
    <row r="990" spans="1:8" s="11" customFormat="1" ht="47.25" outlineLevel="3" x14ac:dyDescent="0.25">
      <c r="A990" s="70" t="s">
        <v>50</v>
      </c>
      <c r="B990" s="71" t="s">
        <v>768</v>
      </c>
      <c r="C990" s="9" t="s">
        <v>18</v>
      </c>
      <c r="D990" s="9" t="s">
        <v>49</v>
      </c>
      <c r="E990" s="9" t="s">
        <v>51</v>
      </c>
      <c r="F990" s="9" t="s">
        <v>16</v>
      </c>
      <c r="G990" s="10">
        <f>G991</f>
        <v>118668</v>
      </c>
      <c r="H990" s="10"/>
    </row>
    <row r="991" spans="1:8" s="11" customFormat="1" ht="47.25" outlineLevel="4" x14ac:dyDescent="0.25">
      <c r="A991" s="70" t="s">
        <v>52</v>
      </c>
      <c r="B991" s="71" t="s">
        <v>768</v>
      </c>
      <c r="C991" s="9" t="s">
        <v>18</v>
      </c>
      <c r="D991" s="9" t="s">
        <v>49</v>
      </c>
      <c r="E991" s="9" t="s">
        <v>53</v>
      </c>
      <c r="F991" s="9" t="s">
        <v>16</v>
      </c>
      <c r="G991" s="10">
        <f>G992+G995</f>
        <v>118668</v>
      </c>
      <c r="H991" s="10"/>
    </row>
    <row r="992" spans="1:8" ht="47.25" outlineLevel="5" x14ac:dyDescent="0.25">
      <c r="A992" s="55" t="s">
        <v>54</v>
      </c>
      <c r="B992" s="69" t="s">
        <v>768</v>
      </c>
      <c r="C992" s="13" t="s">
        <v>18</v>
      </c>
      <c r="D992" s="13" t="s">
        <v>49</v>
      </c>
      <c r="E992" s="13" t="s">
        <v>55</v>
      </c>
      <c r="F992" s="13" t="s">
        <v>16</v>
      </c>
      <c r="G992" s="14">
        <f>G993</f>
        <v>10000</v>
      </c>
      <c r="H992" s="14"/>
    </row>
    <row r="993" spans="1:8" ht="31.5" outlineLevel="6" x14ac:dyDescent="0.25">
      <c r="A993" s="55" t="s">
        <v>56</v>
      </c>
      <c r="B993" s="69" t="s">
        <v>768</v>
      </c>
      <c r="C993" s="13" t="s">
        <v>18</v>
      </c>
      <c r="D993" s="13" t="s">
        <v>49</v>
      </c>
      <c r="E993" s="13" t="s">
        <v>57</v>
      </c>
      <c r="F993" s="13" t="s">
        <v>16</v>
      </c>
      <c r="G993" s="14">
        <f>G994</f>
        <v>10000</v>
      </c>
      <c r="H993" s="14"/>
    </row>
    <row r="994" spans="1:8" ht="31.5" outlineLevel="7" x14ac:dyDescent="0.25">
      <c r="A994" s="55" t="s">
        <v>31</v>
      </c>
      <c r="B994" s="69" t="s">
        <v>768</v>
      </c>
      <c r="C994" s="13" t="s">
        <v>18</v>
      </c>
      <c r="D994" s="13" t="s">
        <v>49</v>
      </c>
      <c r="E994" s="13" t="s">
        <v>57</v>
      </c>
      <c r="F994" s="13" t="s">
        <v>32</v>
      </c>
      <c r="G994" s="14">
        <v>10000</v>
      </c>
      <c r="H994" s="14"/>
    </row>
    <row r="995" spans="1:8" ht="47.25" outlineLevel="5" x14ac:dyDescent="0.25">
      <c r="A995" s="55" t="s">
        <v>58</v>
      </c>
      <c r="B995" s="69" t="s">
        <v>768</v>
      </c>
      <c r="C995" s="13" t="s">
        <v>18</v>
      </c>
      <c r="D995" s="13" t="s">
        <v>49</v>
      </c>
      <c r="E995" s="13" t="s">
        <v>59</v>
      </c>
      <c r="F995" s="13" t="s">
        <v>16</v>
      </c>
      <c r="G995" s="14">
        <f>G996</f>
        <v>108668</v>
      </c>
      <c r="H995" s="14"/>
    </row>
    <row r="996" spans="1:8" ht="31.5" outlineLevel="6" x14ac:dyDescent="0.25">
      <c r="A996" s="55" t="s">
        <v>56</v>
      </c>
      <c r="B996" s="69" t="s">
        <v>768</v>
      </c>
      <c r="C996" s="13" t="s">
        <v>18</v>
      </c>
      <c r="D996" s="13" t="s">
        <v>49</v>
      </c>
      <c r="E996" s="13" t="s">
        <v>60</v>
      </c>
      <c r="F996" s="13" t="s">
        <v>16</v>
      </c>
      <c r="G996" s="14">
        <f>G997</f>
        <v>108668</v>
      </c>
      <c r="H996" s="14"/>
    </row>
    <row r="997" spans="1:8" ht="31.5" outlineLevel="7" x14ac:dyDescent="0.25">
      <c r="A997" s="55" t="s">
        <v>31</v>
      </c>
      <c r="B997" s="69" t="s">
        <v>768</v>
      </c>
      <c r="C997" s="13" t="s">
        <v>18</v>
      </c>
      <c r="D997" s="13" t="s">
        <v>49</v>
      </c>
      <c r="E997" s="13" t="s">
        <v>60</v>
      </c>
      <c r="F997" s="13" t="s">
        <v>32</v>
      </c>
      <c r="G997" s="14">
        <v>108668</v>
      </c>
      <c r="H997" s="14"/>
    </row>
    <row r="998" spans="1:8" outlineLevel="7" x14ac:dyDescent="0.25">
      <c r="A998" s="70" t="s">
        <v>36</v>
      </c>
      <c r="B998" s="71" t="s">
        <v>768</v>
      </c>
      <c r="C998" s="9" t="s">
        <v>18</v>
      </c>
      <c r="D998" s="9" t="s">
        <v>49</v>
      </c>
      <c r="E998" s="9" t="s">
        <v>37</v>
      </c>
      <c r="F998" s="9" t="s">
        <v>16</v>
      </c>
      <c r="G998" s="10">
        <f>G999</f>
        <v>10000</v>
      </c>
      <c r="H998" s="10"/>
    </row>
    <row r="999" spans="1:8" ht="47.25" outlineLevel="7" x14ac:dyDescent="0.25">
      <c r="A999" s="55" t="s">
        <v>184</v>
      </c>
      <c r="B999" s="69" t="s">
        <v>768</v>
      </c>
      <c r="C999" s="13" t="s">
        <v>18</v>
      </c>
      <c r="D999" s="13" t="s">
        <v>49</v>
      </c>
      <c r="E999" s="13" t="s">
        <v>185</v>
      </c>
      <c r="F999" s="13" t="s">
        <v>16</v>
      </c>
      <c r="G999" s="14">
        <f>G1000</f>
        <v>10000</v>
      </c>
      <c r="H999" s="14"/>
    </row>
    <row r="1000" spans="1:8" outlineLevel="7" x14ac:dyDescent="0.25">
      <c r="A1000" s="12" t="s">
        <v>159</v>
      </c>
      <c r="B1000" s="13" t="s">
        <v>768</v>
      </c>
      <c r="C1000" s="13" t="s">
        <v>18</v>
      </c>
      <c r="D1000" s="13" t="s">
        <v>49</v>
      </c>
      <c r="E1000" s="13" t="s">
        <v>185</v>
      </c>
      <c r="F1000" s="13" t="s">
        <v>160</v>
      </c>
      <c r="G1000" s="14">
        <v>10000</v>
      </c>
      <c r="H1000" s="14"/>
    </row>
    <row r="1001" spans="1:8" s="11" customFormat="1" ht="22.5" customHeight="1" outlineLevel="7" x14ac:dyDescent="0.25">
      <c r="A1001" s="96" t="s">
        <v>774</v>
      </c>
      <c r="B1001" s="97"/>
      <c r="C1001" s="97"/>
      <c r="D1001" s="97"/>
      <c r="E1001" s="97"/>
      <c r="F1001" s="98"/>
      <c r="G1001" s="10">
        <f>G9+G47+G408+G464+G723+G968</f>
        <v>2735255970.04</v>
      </c>
      <c r="H1001" s="10">
        <f>H9+H47+H408+H464+H723+H968</f>
        <v>1137108151.4299998</v>
      </c>
    </row>
    <row r="1002" spans="1:8" ht="21" customHeight="1" x14ac:dyDescent="0.25">
      <c r="G1002" s="93"/>
      <c r="H1002" s="93"/>
    </row>
    <row r="1003" spans="1:8" x14ac:dyDescent="0.25">
      <c r="G1003" s="93"/>
      <c r="H1003" s="93"/>
    </row>
    <row r="1004" spans="1:8" x14ac:dyDescent="0.25">
      <c r="G1004" s="93"/>
      <c r="H1004" s="93"/>
    </row>
    <row r="1005" spans="1:8" x14ac:dyDescent="0.25">
      <c r="G1005" s="93"/>
      <c r="H1005" s="93"/>
    </row>
  </sheetData>
  <mergeCells count="109">
    <mergeCell ref="A1:H1"/>
    <mergeCell ref="A2:H2"/>
    <mergeCell ref="A4:H4"/>
    <mergeCell ref="D572:D573"/>
    <mergeCell ref="E572:E573"/>
    <mergeCell ref="G897:G898"/>
    <mergeCell ref="H897:H898"/>
    <mergeCell ref="B882:B886"/>
    <mergeCell ref="C882:C886"/>
    <mergeCell ref="G850:G851"/>
    <mergeCell ref="H850:H851"/>
    <mergeCell ref="B812:B813"/>
    <mergeCell ref="C812:C813"/>
    <mergeCell ref="G667:G668"/>
    <mergeCell ref="H667:H668"/>
    <mergeCell ref="B645:B646"/>
    <mergeCell ref="C645:C646"/>
    <mergeCell ref="F572:F573"/>
    <mergeCell ref="G572:G573"/>
    <mergeCell ref="H572:H573"/>
    <mergeCell ref="B586:B587"/>
    <mergeCell ref="C586:C587"/>
    <mergeCell ref="D586:D587"/>
    <mergeCell ref="E586:E587"/>
    <mergeCell ref="F586:F587"/>
    <mergeCell ref="G586:G587"/>
    <mergeCell ref="H586:H587"/>
    <mergeCell ref="G504:G505"/>
    <mergeCell ref="H504:H505"/>
    <mergeCell ref="B529:B533"/>
    <mergeCell ref="C529:C533"/>
    <mergeCell ref="D529:D533"/>
    <mergeCell ref="E529:E533"/>
    <mergeCell ref="F529:F533"/>
    <mergeCell ref="G529:G533"/>
    <mergeCell ref="H529:H533"/>
    <mergeCell ref="B504:B505"/>
    <mergeCell ref="C504:C505"/>
    <mergeCell ref="D504:D505"/>
    <mergeCell ref="E504:E505"/>
    <mergeCell ref="F504:F505"/>
    <mergeCell ref="B572:B573"/>
    <mergeCell ref="C572:C573"/>
    <mergeCell ref="D645:D646"/>
    <mergeCell ref="E645:E646"/>
    <mergeCell ref="F645:F646"/>
    <mergeCell ref="G645:G646"/>
    <mergeCell ref="H645:H646"/>
    <mergeCell ref="B667:B668"/>
    <mergeCell ref="C667:C668"/>
    <mergeCell ref="D667:D668"/>
    <mergeCell ref="E667:E668"/>
    <mergeCell ref="F667:F668"/>
    <mergeCell ref="H760:H761"/>
    <mergeCell ref="B768:B769"/>
    <mergeCell ref="C768:C769"/>
    <mergeCell ref="D768:D769"/>
    <mergeCell ref="E768:E769"/>
    <mergeCell ref="F768:F769"/>
    <mergeCell ref="G768:G769"/>
    <mergeCell ref="H768:H769"/>
    <mergeCell ref="B760:B761"/>
    <mergeCell ref="C760:C761"/>
    <mergeCell ref="D760:D761"/>
    <mergeCell ref="E760:E761"/>
    <mergeCell ref="F760:F761"/>
    <mergeCell ref="G760:G761"/>
    <mergeCell ref="D812:D813"/>
    <mergeCell ref="E812:E813"/>
    <mergeCell ref="F812:F813"/>
    <mergeCell ref="G812:G813"/>
    <mergeCell ref="H812:H813"/>
    <mergeCell ref="B850:B851"/>
    <mergeCell ref="C850:C851"/>
    <mergeCell ref="D850:D851"/>
    <mergeCell ref="E850:E851"/>
    <mergeCell ref="F850:F851"/>
    <mergeCell ref="H858:H862"/>
    <mergeCell ref="B874:B875"/>
    <mergeCell ref="C874:C875"/>
    <mergeCell ref="D874:D875"/>
    <mergeCell ref="E874:E875"/>
    <mergeCell ref="F874:F875"/>
    <mergeCell ref="G874:G875"/>
    <mergeCell ref="H874:H875"/>
    <mergeCell ref="B858:B862"/>
    <mergeCell ref="C858:C862"/>
    <mergeCell ref="D858:D862"/>
    <mergeCell ref="E858:E862"/>
    <mergeCell ref="F858:F862"/>
    <mergeCell ref="G858:G862"/>
    <mergeCell ref="H917:H918"/>
    <mergeCell ref="A1001:F1001"/>
    <mergeCell ref="B917:B918"/>
    <mergeCell ref="C917:C918"/>
    <mergeCell ref="D917:D918"/>
    <mergeCell ref="E917:E918"/>
    <mergeCell ref="F917:F918"/>
    <mergeCell ref="G917:G918"/>
    <mergeCell ref="D882:D886"/>
    <mergeCell ref="E882:E886"/>
    <mergeCell ref="F882:F886"/>
    <mergeCell ref="G882:G886"/>
    <mergeCell ref="H882:H886"/>
    <mergeCell ref="B897:B898"/>
    <mergeCell ref="C897:C898"/>
    <mergeCell ref="D897:D898"/>
    <mergeCell ref="E897:E898"/>
    <mergeCell ref="F897:F8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Полянина Александра Александровна</cp:lastModifiedBy>
  <dcterms:created xsi:type="dcterms:W3CDTF">2019-11-18T12:36:23Z</dcterms:created>
  <dcterms:modified xsi:type="dcterms:W3CDTF">2019-11-19T13:31:11Z</dcterms:modified>
</cp:coreProperties>
</file>