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azhanovaEA\Downloads\"/>
    </mc:Choice>
  </mc:AlternateContent>
  <bookViews>
    <workbookView xWindow="0" yWindow="60" windowWidth="20490" windowHeight="7695" tabRatio="809" activeTab="2"/>
  </bookViews>
  <sheets>
    <sheet name="10а. Отч мероп" sheetId="1" r:id="rId1"/>
    <sheet name="10в. Отч пок " sheetId="2" r:id="rId2"/>
    <sheet name="10г Оц эф" sheetId="3" r:id="rId3"/>
  </sheets>
  <definedNames>
    <definedName name="_xlnm._FilterDatabase" localSheetId="0" hidden="1">'10а. Отч мероп'!$A$6:$K$246</definedName>
    <definedName name="_xlnm.Print_Titles" localSheetId="0">'10а. Отч мероп'!$5:$6</definedName>
    <definedName name="_xlnm.Print_Area" localSheetId="0">'10а. Отч мероп'!$A$1:$K$251</definedName>
    <definedName name="_xlnm.Print_Area" localSheetId="1">'10в. Отч пок '!$A$1:$N$53</definedName>
    <definedName name="_xlnm.Print_Area" localSheetId="2">'10г Оц эф'!$A$1:$H$13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H9" i="2"/>
  <c r="H37" i="2"/>
  <c r="H30" i="2"/>
  <c r="H28" i="2"/>
  <c r="H22" i="2"/>
  <c r="H20" i="2"/>
  <c r="I18" i="2"/>
  <c r="H34" i="2"/>
  <c r="I30" i="2" l="1"/>
  <c r="I10" i="2"/>
  <c r="I251" i="1" l="1"/>
  <c r="I236" i="1"/>
  <c r="I216" i="1"/>
  <c r="I201" i="1"/>
  <c r="I181" i="1"/>
  <c r="I156" i="1"/>
  <c r="I136" i="1"/>
  <c r="I46" i="1"/>
  <c r="I21" i="1"/>
  <c r="H45" i="2" l="1"/>
  <c r="H43" i="2" l="1"/>
  <c r="I40" i="2"/>
  <c r="I37" i="2"/>
  <c r="I22" i="2"/>
  <c r="I21" i="2"/>
  <c r="I20" i="2"/>
  <c r="I14" i="2"/>
  <c r="I12" i="2"/>
  <c r="I9" i="2"/>
  <c r="H40" i="2"/>
  <c r="H39" i="2"/>
  <c r="H38" i="2"/>
  <c r="H35" i="2"/>
  <c r="H33" i="2"/>
  <c r="H31" i="2"/>
  <c r="H29" i="2"/>
  <c r="M27" i="2" s="1"/>
  <c r="H26" i="2"/>
  <c r="H25" i="2"/>
  <c r="H19" i="2"/>
  <c r="H18" i="2"/>
  <c r="H17" i="2"/>
  <c r="H16" i="2"/>
  <c r="H14" i="2"/>
  <c r="H12" i="2"/>
  <c r="H10" i="2"/>
  <c r="N13" i="2" l="1"/>
  <c r="E9" i="3" s="1"/>
  <c r="M13" i="2"/>
  <c r="M8" i="2"/>
  <c r="D7" i="3" s="1"/>
  <c r="D9" i="3"/>
  <c r="D10" i="3"/>
  <c r="I102" i="1"/>
  <c r="E74" i="1"/>
  <c r="E73" i="1"/>
  <c r="I106" i="1" l="1"/>
  <c r="I38" i="2"/>
  <c r="I35" i="2"/>
  <c r="I33" i="2"/>
  <c r="I31" i="2"/>
  <c r="I29" i="2"/>
  <c r="I28" i="2"/>
  <c r="N11" i="2"/>
  <c r="E8" i="3" s="1"/>
  <c r="M11" i="2"/>
  <c r="D8" i="3" s="1"/>
  <c r="N27" i="2" l="1"/>
  <c r="E10" i="3" s="1"/>
  <c r="N8" i="2"/>
  <c r="E7" i="3" s="1"/>
  <c r="F244" i="1" l="1"/>
  <c r="F229" i="1"/>
  <c r="F228" i="1"/>
  <c r="D219" i="1"/>
  <c r="F219" i="1" s="1"/>
  <c r="D213" i="1"/>
  <c r="D133" i="1" l="1"/>
  <c r="E133" i="1"/>
  <c r="E134" i="1"/>
  <c r="I27" i="1" l="1"/>
  <c r="I23" i="1"/>
  <c r="I24" i="1"/>
  <c r="I25" i="1"/>
  <c r="I38" i="1"/>
  <c r="I39" i="1"/>
  <c r="I40" i="1"/>
  <c r="I148" i="1"/>
  <c r="I149" i="1"/>
  <c r="I150" i="1"/>
  <c r="I147" i="1"/>
  <c r="F59" i="1"/>
  <c r="F144" i="1"/>
  <c r="F143" i="1"/>
  <c r="I117" i="1"/>
  <c r="I121" i="1" l="1"/>
  <c r="I37" i="1"/>
  <c r="I151" i="1"/>
  <c r="F10" i="3" s="1"/>
  <c r="G10" i="3" s="1"/>
  <c r="I12" i="1"/>
  <c r="I16" i="1" s="1"/>
  <c r="I66" i="1"/>
  <c r="I22" i="1"/>
  <c r="I31" i="1"/>
  <c r="I10" i="1"/>
  <c r="I26" i="1"/>
  <c r="F8" i="3" s="1"/>
  <c r="G8" i="3" s="1"/>
  <c r="I8" i="1"/>
  <c r="I7" i="1"/>
  <c r="I9" i="1"/>
  <c r="F260" i="1"/>
  <c r="E92" i="1"/>
  <c r="F58" i="1"/>
  <c r="F52" i="1"/>
  <c r="E13" i="1"/>
  <c r="E14" i="1"/>
  <c r="E15" i="1"/>
  <c r="E16" i="1"/>
  <c r="D14" i="1"/>
  <c r="D15" i="1"/>
  <c r="D16" i="1"/>
  <c r="D13" i="1"/>
  <c r="E19" i="1"/>
  <c r="E20" i="1"/>
  <c r="E21" i="1"/>
  <c r="D20" i="1"/>
  <c r="D21" i="1"/>
  <c r="E18" i="1"/>
  <c r="D19" i="1"/>
  <c r="D18" i="1"/>
  <c r="E118" i="1"/>
  <c r="E119" i="1"/>
  <c r="E121" i="1"/>
  <c r="I41" i="1" l="1"/>
  <c r="F9" i="3" s="1"/>
  <c r="G9" i="3" s="1"/>
  <c r="I11" i="1"/>
  <c r="F7" i="3" s="1"/>
  <c r="G7" i="3" s="1"/>
  <c r="E63" i="1"/>
  <c r="E64" i="1"/>
  <c r="E65" i="1"/>
  <c r="E66" i="1"/>
  <c r="D64" i="1"/>
  <c r="D65" i="1"/>
  <c r="D66" i="1"/>
  <c r="D63" i="1"/>
  <c r="D103" i="1"/>
  <c r="D118" i="1"/>
  <c r="E135" i="1"/>
  <c r="E136" i="1"/>
  <c r="D134" i="1"/>
  <c r="F134" i="1" s="1"/>
  <c r="D135" i="1"/>
  <c r="D136" i="1"/>
  <c r="F133" i="1"/>
  <c r="D153" i="1"/>
  <c r="D178" i="1"/>
  <c r="D198" i="1"/>
  <c r="E213" i="1"/>
  <c r="E214" i="1"/>
  <c r="E215" i="1"/>
  <c r="E216" i="1"/>
  <c r="D214" i="1"/>
  <c r="D215" i="1"/>
  <c r="D216" i="1"/>
  <c r="D233" i="1"/>
  <c r="E248" i="1"/>
  <c r="E249" i="1"/>
  <c r="E250" i="1"/>
  <c r="E251" i="1"/>
  <c r="D249" i="1"/>
  <c r="D250" i="1"/>
  <c r="D251" i="1"/>
  <c r="D248" i="1"/>
  <c r="E257" i="1"/>
  <c r="D257" i="1"/>
  <c r="E252" i="1"/>
  <c r="D252" i="1"/>
  <c r="E227" i="1"/>
  <c r="D227" i="1"/>
  <c r="E142" i="1"/>
  <c r="D142" i="1"/>
  <c r="E43" i="1"/>
  <c r="E44" i="1"/>
  <c r="E45" i="1"/>
  <c r="E46" i="1"/>
  <c r="D44" i="1"/>
  <c r="D45" i="1"/>
  <c r="D46" i="1"/>
  <c r="D43" i="1"/>
  <c r="E97" i="1"/>
  <c r="D97" i="1"/>
  <c r="D92" i="1"/>
  <c r="E87" i="1"/>
  <c r="D87" i="1"/>
  <c r="E82" i="1"/>
  <c r="D82" i="1"/>
  <c r="E77" i="1"/>
  <c r="D77" i="1"/>
  <c r="E57" i="1"/>
  <c r="D57" i="1"/>
  <c r="F57" i="1" l="1"/>
  <c r="D148" i="1"/>
  <c r="F250" i="1"/>
  <c r="F97" i="1"/>
  <c r="F77" i="1"/>
  <c r="D247" i="1"/>
  <c r="F257" i="1"/>
  <c r="E247" i="1"/>
  <c r="F82" i="1"/>
  <c r="F227" i="1"/>
  <c r="F142" i="1"/>
  <c r="F87" i="1"/>
  <c r="F247" i="1" l="1"/>
  <c r="E156" i="1" l="1"/>
  <c r="E199" i="1"/>
  <c r="E201" i="1"/>
  <c r="D122" i="1"/>
  <c r="E120" i="1"/>
  <c r="D120" i="1"/>
  <c r="D121" i="1"/>
  <c r="F121" i="1" l="1"/>
  <c r="F135" i="1"/>
  <c r="F136" i="1"/>
  <c r="E137" i="1"/>
  <c r="D137" i="1"/>
  <c r="E132" i="1" l="1"/>
  <c r="D132" i="1"/>
  <c r="F132" i="1" l="1"/>
  <c r="D156" i="1" l="1"/>
  <c r="E72" i="1" l="1"/>
  <c r="D72" i="1"/>
  <c r="F72" i="1" l="1"/>
  <c r="E236" i="1" l="1"/>
  <c r="D236" i="1"/>
  <c r="D242" i="1"/>
  <c r="F243" i="1"/>
  <c r="E233" i="1"/>
  <c r="E222" i="1"/>
  <c r="D222" i="1"/>
  <c r="E217" i="1"/>
  <c r="F209" i="1"/>
  <c r="F208" i="1"/>
  <c r="E207" i="1"/>
  <c r="F206" i="1"/>
  <c r="F203" i="1"/>
  <c r="E202" i="1"/>
  <c r="D201" i="1"/>
  <c r="E200" i="1"/>
  <c r="E195" i="1" s="1"/>
  <c r="E185" i="1" s="1"/>
  <c r="D200" i="1"/>
  <c r="D199" i="1"/>
  <c r="E198" i="1"/>
  <c r="D195" i="1"/>
  <c r="D192" i="1" s="1"/>
  <c r="F194" i="1"/>
  <c r="E179" i="1"/>
  <c r="D187" i="1"/>
  <c r="F186" i="1"/>
  <c r="F184" i="1"/>
  <c r="D182" i="1"/>
  <c r="E181" i="1"/>
  <c r="D181" i="1"/>
  <c r="D179" i="1"/>
  <c r="F174" i="1"/>
  <c r="F173" i="1"/>
  <c r="E172" i="1"/>
  <c r="D172" i="1"/>
  <c r="F169" i="1"/>
  <c r="F168" i="1"/>
  <c r="D167" i="1"/>
  <c r="F164" i="1"/>
  <c r="F163" i="1"/>
  <c r="D162" i="1"/>
  <c r="F158" i="1"/>
  <c r="E157" i="1"/>
  <c r="D157" i="1"/>
  <c r="E155" i="1"/>
  <c r="D155" i="1"/>
  <c r="D154" i="1"/>
  <c r="F129" i="1"/>
  <c r="E127" i="1"/>
  <c r="F126" i="1"/>
  <c r="F123" i="1"/>
  <c r="E122" i="1"/>
  <c r="F41" i="1"/>
  <c r="D119" i="1"/>
  <c r="F119" i="1" s="1"/>
  <c r="F113" i="1"/>
  <c r="E112" i="1"/>
  <c r="D112" i="1"/>
  <c r="F108" i="1"/>
  <c r="E107" i="1"/>
  <c r="D107" i="1"/>
  <c r="E106" i="1"/>
  <c r="D106" i="1"/>
  <c r="E105" i="1"/>
  <c r="D105" i="1"/>
  <c r="D40" i="1" s="1"/>
  <c r="E104" i="1"/>
  <c r="D104" i="1"/>
  <c r="E103" i="1"/>
  <c r="F14" i="1"/>
  <c r="E67" i="1"/>
  <c r="E62" i="1"/>
  <c r="F63" i="1"/>
  <c r="E52" i="1"/>
  <c r="D52" i="1"/>
  <c r="E47" i="1"/>
  <c r="F33" i="1"/>
  <c r="D32" i="1"/>
  <c r="E32" i="1"/>
  <c r="E31" i="1"/>
  <c r="E26" i="1" s="1"/>
  <c r="D31" i="1"/>
  <c r="D26" i="1" s="1"/>
  <c r="E30" i="1"/>
  <c r="E25" i="1" s="1"/>
  <c r="D30" i="1"/>
  <c r="D25" i="1" s="1"/>
  <c r="E29" i="1"/>
  <c r="D29" i="1"/>
  <c r="D24" i="1" s="1"/>
  <c r="E28" i="1"/>
  <c r="E23" i="1" s="1"/>
  <c r="F172" i="1" l="1"/>
  <c r="E151" i="1"/>
  <c r="F201" i="1"/>
  <c r="D151" i="1"/>
  <c r="F107" i="1"/>
  <c r="F32" i="1"/>
  <c r="D12" i="1"/>
  <c r="E41" i="1"/>
  <c r="E102" i="1"/>
  <c r="E39" i="1"/>
  <c r="D38" i="1"/>
  <c r="D127" i="1"/>
  <c r="F127" i="1" s="1"/>
  <c r="F44" i="1"/>
  <c r="E242" i="1"/>
  <c r="F242" i="1" s="1"/>
  <c r="D180" i="1"/>
  <c r="D41" i="1"/>
  <c r="F112" i="1"/>
  <c r="F157" i="1"/>
  <c r="E40" i="1"/>
  <c r="E38" i="1"/>
  <c r="E197" i="1"/>
  <c r="F233" i="1"/>
  <c r="F214" i="1"/>
  <c r="E182" i="1"/>
  <c r="F182" i="1" s="1"/>
  <c r="E180" i="1"/>
  <c r="D67" i="1"/>
  <c r="F67" i="1" s="1"/>
  <c r="F64" i="1"/>
  <c r="F122" i="1"/>
  <c r="D197" i="1"/>
  <c r="D202" i="1"/>
  <c r="F202" i="1" s="1"/>
  <c r="D207" i="1"/>
  <c r="F207" i="1" s="1"/>
  <c r="D237" i="1"/>
  <c r="F128" i="1"/>
  <c r="F43" i="1"/>
  <c r="E237" i="1"/>
  <c r="E17" i="1"/>
  <c r="D47" i="1"/>
  <c r="F47" i="1" s="1"/>
  <c r="F13" i="1"/>
  <c r="D17" i="1"/>
  <c r="E27" i="1"/>
  <c r="F179" i="1"/>
  <c r="F199" i="1"/>
  <c r="E235" i="1"/>
  <c r="E212" i="1"/>
  <c r="D152" i="1"/>
  <c r="E153" i="1"/>
  <c r="E117" i="1"/>
  <c r="F103" i="1"/>
  <c r="E12" i="1"/>
  <c r="E42" i="1"/>
  <c r="D212" i="1"/>
  <c r="F166" i="1"/>
  <c r="E162" i="1"/>
  <c r="F162" i="1" s="1"/>
  <c r="D42" i="1"/>
  <c r="E187" i="1"/>
  <c r="F187" i="1" s="1"/>
  <c r="E178" i="1"/>
  <c r="F188" i="1"/>
  <c r="F213" i="1"/>
  <c r="F171" i="1"/>
  <c r="F183" i="1"/>
  <c r="F193" i="1"/>
  <c r="F218" i="1"/>
  <c r="D235" i="1"/>
  <c r="D150" i="1" s="1"/>
  <c r="F189" i="1"/>
  <c r="F48" i="1"/>
  <c r="F156" i="1"/>
  <c r="F181" i="1"/>
  <c r="F19" i="1"/>
  <c r="E24" i="1"/>
  <c r="D28" i="1"/>
  <c r="F28" i="1" s="1"/>
  <c r="D102" i="1"/>
  <c r="D217" i="1"/>
  <c r="F217" i="1" s="1"/>
  <c r="E167" i="1"/>
  <c r="F167" i="1" s="1"/>
  <c r="E192" i="1"/>
  <c r="F192" i="1" s="1"/>
  <c r="D234" i="1"/>
  <c r="D149" i="1" s="1"/>
  <c r="E154" i="1"/>
  <c r="E234" i="1"/>
  <c r="D147" i="1" l="1"/>
  <c r="E11" i="1"/>
  <c r="E149" i="1"/>
  <c r="E9" i="1" s="1"/>
  <c r="E150" i="1"/>
  <c r="E10" i="1" s="1"/>
  <c r="F12" i="1"/>
  <c r="F153" i="1"/>
  <c r="E148" i="1"/>
  <c r="E8" i="1" s="1"/>
  <c r="D117" i="1"/>
  <c r="F117" i="1" s="1"/>
  <c r="F212" i="1"/>
  <c r="F17" i="1"/>
  <c r="F198" i="1"/>
  <c r="F102" i="1"/>
  <c r="F197" i="1"/>
  <c r="D177" i="1"/>
  <c r="F39" i="1"/>
  <c r="D39" i="1"/>
  <c r="D37" i="1" s="1"/>
  <c r="F151" i="1"/>
  <c r="F118" i="1"/>
  <c r="F38" i="1" s="1"/>
  <c r="F42" i="1"/>
  <c r="D11" i="1"/>
  <c r="D232" i="1"/>
  <c r="D62" i="1"/>
  <c r="F62" i="1" s="1"/>
  <c r="D10" i="1"/>
  <c r="F178" i="1"/>
  <c r="E177" i="1"/>
  <c r="E232" i="1"/>
  <c r="F234" i="1"/>
  <c r="F154" i="1"/>
  <c r="E152" i="1"/>
  <c r="F152" i="1" s="1"/>
  <c r="E22" i="1"/>
  <c r="E37" i="1"/>
  <c r="D27" i="1"/>
  <c r="F27" i="1" s="1"/>
  <c r="D23" i="1"/>
  <c r="F11" i="1" l="1"/>
  <c r="D9" i="1"/>
  <c r="F9" i="1" s="1"/>
  <c r="F232" i="1"/>
  <c r="F150" i="1"/>
  <c r="F177" i="1"/>
  <c r="F10" i="1"/>
  <c r="D8" i="1"/>
  <c r="F149" i="1"/>
  <c r="F37" i="1"/>
  <c r="F148" i="1"/>
  <c r="E147" i="1"/>
  <c r="D22" i="1"/>
  <c r="F22" i="1" s="1"/>
  <c r="F23" i="1"/>
  <c r="F147" i="1" l="1"/>
  <c r="D7" i="1"/>
  <c r="F8" i="1"/>
  <c r="E7" i="1"/>
  <c r="F7" i="1" l="1"/>
</calcChain>
</file>

<file path=xl/sharedStrings.xml><?xml version="1.0" encoding="utf-8"?>
<sst xmlns="http://schemas.openxmlformats.org/spreadsheetml/2006/main" count="784" uniqueCount="267">
  <si>
    <t xml:space="preserve"> № п/п</t>
  </si>
  <si>
    <t>Муниципальная программа, подпрограмма, основное мероприятие, мероприятие******</t>
  </si>
  <si>
    <t>Объемы и источники финансирования (тыс. руб.)</t>
  </si>
  <si>
    <t>Степень освоения средств***</t>
  </si>
  <si>
    <t xml:space="preserve"> Результаты выполнения мероприятий </t>
  </si>
  <si>
    <t>Соисполнители, участники, исполнители</t>
  </si>
  <si>
    <t>Причины низкой степени освоения средств*****, невыполнения мероприятий</t>
  </si>
  <si>
    <t>Источ-ник</t>
  </si>
  <si>
    <t>Запланировано на отчетный год</t>
  </si>
  <si>
    <t>Фактическое исполнение**</t>
  </si>
  <si>
    <t>Ожидаемые результаты реализации (краткая характеристика) мероприятий</t>
  </si>
  <si>
    <t>Фактические результаты реализации (краткая характеристика) мероприятий</t>
  </si>
  <si>
    <t>Выполнение (да/нет/ частично)****</t>
  </si>
  <si>
    <t>Муниципальная программа ЗАТО Александровск "Культура, спорт и молодежная политика ЗАТО Александровск"</t>
  </si>
  <si>
    <t>Всего</t>
  </si>
  <si>
    <t>Количество мероприятий, всего, в т.ч.****:</t>
  </si>
  <si>
    <t>МБ</t>
  </si>
  <si>
    <t>Выполнены в полном объеме</t>
  </si>
  <si>
    <t>ОБ</t>
  </si>
  <si>
    <t>Выполнены частично</t>
  </si>
  <si>
    <t>ФБ</t>
  </si>
  <si>
    <t>Не выполнены</t>
  </si>
  <si>
    <t>ВБС</t>
  </si>
  <si>
    <t>Степень выполнения мероприятий</t>
  </si>
  <si>
    <t>Всего Соисполнитель Управление образование администрации ЗАТО Александровск</t>
  </si>
  <si>
    <t>Количество мероприятий, всего, в т.ч.:</t>
  </si>
  <si>
    <t>Всего Соисполнитель МКУ ОКС</t>
  </si>
  <si>
    <t>1.</t>
  </si>
  <si>
    <t>Подпрограмма 1 "Управление культурой, спортом и молодежной политикой"</t>
  </si>
  <si>
    <t>1.1.</t>
  </si>
  <si>
    <t>Основное мероприятие: "Обеспечение реализации функций и полномочий в сфере культуры, спорта и молодежной политики"</t>
  </si>
  <si>
    <t>1.1.1.</t>
  </si>
  <si>
    <t>Мероприятие: "Обеспечение исполнения мероприятий в рамках муниципальных программ управления культуры, спорта и молодежной политики"</t>
  </si>
  <si>
    <t>2.</t>
  </si>
  <si>
    <t>Подпрограмма 2 "Молодежь и развитие физической культуры и спорта"</t>
  </si>
  <si>
    <t>2.1.</t>
  </si>
  <si>
    <t>Основное мероприятие: "Развитие физической культуры и спорта"</t>
  </si>
  <si>
    <t>Мероприятие: "Реализация календарного плана официальных физкультурных мероприятий и спортивных мероприятий ЗАТО Александровск"</t>
  </si>
  <si>
    <t>частично</t>
  </si>
  <si>
    <t>Мероприятие: "Реализация проектов развития социальной и инженерной инфраструктур"</t>
  </si>
  <si>
    <t>2.2.</t>
  </si>
  <si>
    <t xml:space="preserve">Основное мероприятие: "Развитие спортивной инфраструктуры" </t>
  </si>
  <si>
    <t>2.2.1.</t>
  </si>
  <si>
    <t>Мероприятие: "Капитальный ремонт футбольного поля с искусственным покрытием и беговыми дорожками"</t>
  </si>
  <si>
    <t>2.3.</t>
  </si>
  <si>
    <t xml:space="preserve">Основное мероприятие: "Осуществление комплекса мер, направленных на поддержку молодежных инициатив" </t>
  </si>
  <si>
    <t>2.3.1.</t>
  </si>
  <si>
    <t>Мероприятие: "Реализация годового плана мероприятий по молодежной политике ЗАТО Александровск"</t>
  </si>
  <si>
    <t>2.3.2.</t>
  </si>
  <si>
    <t>Мероприятие: "Стипендия Главы ЗАТО Александровск"</t>
  </si>
  <si>
    <t>2.4.</t>
  </si>
  <si>
    <t xml:space="preserve">Основное мероприятие: "Патриотическое воспитание молодежи" </t>
  </si>
  <si>
    <t>2.4.1.</t>
  </si>
  <si>
    <t>Мероприятие: "Организация и осуществление работы с молодежью  ЗАТО Александровск, направленной на их самореализацию и  социализацию, гражданское и патриотическое воспитание"</t>
  </si>
  <si>
    <t>2.4.2.</t>
  </si>
  <si>
    <t>Мероприятие: "Частичная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Севера"</t>
  </si>
  <si>
    <t>3.</t>
  </si>
  <si>
    <t>Подпрограмма 3 "Культура"</t>
  </si>
  <si>
    <t>3.1.</t>
  </si>
  <si>
    <t>Основное мероприятие: "Развитие творческого потенциала и организация досуга населения ЗАТО Александровск"</t>
  </si>
  <si>
    <t>3.1.1.</t>
  </si>
  <si>
    <t>Мероприятие: "Реализация годового плана культурно – массовых мероприятий ЗАТО Александровск"</t>
  </si>
  <si>
    <t>3.1.2.</t>
  </si>
  <si>
    <t>Мероприятие: "Организация деятельности клубных формирований и формирований самодеятельного народного творчества"</t>
  </si>
  <si>
    <t>3.1.3.</t>
  </si>
  <si>
    <t>Мероприятие: "Обеспечение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 и от 28.12.2012 № 1688 «О некоторых мерах по реализации государственной политики в сфере защиты детей-сирот и детей, оставшихся без попечения родителей» "</t>
  </si>
  <si>
    <t>3.1.4.</t>
  </si>
  <si>
    <t>Мероприятие: "Реализация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86-ППи"</t>
  </si>
  <si>
    <t>3.2.</t>
  </si>
  <si>
    <t>Основное мероприятие: "Развитие библиотечного дела в ЗАТО Александровск"</t>
  </si>
  <si>
    <t>3.2.1.</t>
  </si>
  <si>
    <t>Мероприятие: "Организация библиотечного, библиографического и информационного обслуживания населения, комплектование библиотечных фондов"</t>
  </si>
  <si>
    <t>3.2.2.</t>
  </si>
  <si>
    <t>3.2.3.</t>
  </si>
  <si>
    <t>Мероприятие: "Реализация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</si>
  <si>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3.3.</t>
  </si>
  <si>
    <t>Основное мероприятие: "Развитие музейного дела в ЗАТО Александровск"</t>
  </si>
  <si>
    <t>3.3.1.</t>
  </si>
  <si>
    <t>Мероприятие: "Организация музейного обслуживания населения"</t>
  </si>
  <si>
    <t>3.3.2.</t>
  </si>
  <si>
    <t>3.4.</t>
  </si>
  <si>
    <t>Основное мероприятие: "Укрепление материально-технической базы, обеспечение безопасности работы муниципальных учреждений культуры и соответствия их современным требованиям"</t>
  </si>
  <si>
    <t>3.4.1.</t>
  </si>
  <si>
    <t>Мероприятие: "Модернизация материально-технической базы и ремонтные работы в муниципальных учреждениях культуры "</t>
  </si>
  <si>
    <t>3.5.</t>
  </si>
  <si>
    <t>Основное мероприятие: "Создание условий для сохранения и использования объектов культурного наследия, расположенных на территории ЗАТО Александровск,  обеспечение доступа населения к ним"</t>
  </si>
  <si>
    <t>3.5.1.</t>
  </si>
  <si>
    <t>Мероприятие: "Реализация мероприятий, направленных на увековечивание памяти погибших при защите Отечества "</t>
  </si>
  <si>
    <t>Мероприятие: "Капитальный и текущий ремонт памятников, объектов культурного наследия, мемориальных комплексов и воинских захоронений, находящихся на территории ЗАТО Александровск "</t>
  </si>
  <si>
    <t>МКУ ОКС</t>
  </si>
  <si>
    <t>УО администации ЗАТО Александровск</t>
  </si>
  <si>
    <t>УКСиМП администрации ЗАТО Александровск</t>
  </si>
  <si>
    <t>Учреждение, подведомственное УКСиМП администрации ЗАТО Александровск (МБУМП ЦГПВМ)</t>
  </si>
  <si>
    <t>УКСиМП администрации ЗАТО Александровск; Учреждение, подведомственное УКСиМП администрации ЗАТО Александровск (МБУМП ЦГПВМ)</t>
  </si>
  <si>
    <t>Учреждения, подведомственные УКСиМП администрации ЗАТО Александровск (МАУК ЦТиД)</t>
  </si>
  <si>
    <t>Учреждение, подведомственное УКСиМП администрации ЗАТО Александровск (МБУК "ЦБС ЗАТО Александровск")</t>
  </si>
  <si>
    <t>Учреждение, подведомственное УКСиМП администрации ЗАТО Александровск (МБУК ГИКМ)</t>
  </si>
  <si>
    <t>Создание условий, обеспечивающих доступность, высокое качество  с учетом творческих  потребностей и самореализации населения. Увеличение участников клубных формирований.</t>
  </si>
  <si>
    <t>мероприятие выполняеся ежемесячно</t>
  </si>
  <si>
    <t>Мероприятие направлено на достижение определенного уровня, установленного указами Президента РФ, а также недопущения снижения и обеспечения сохранения заработной платы работников муниципальных учреждений</t>
  </si>
  <si>
    <t>Мероприятие направлено на повышение привлекательности деятельности осуществляемой на территории сельских населенных пунктов.</t>
  </si>
  <si>
    <t>– Сохранение библиотечной сети;
– качественное увеличение видового разнообразия и тематического репертуара фонда;
– увеличение востребованности спектра услуг, в том числе доступа к цифровым ресурсам;
– увеличение посещаемости и сохранение читательского контингента;
– повышение информационной культуры, развитие устойчивого интереса к чтению, отечественной истории и культуре, краеведению у местного сообщества;
– сохранение или увеличение числа пользователей</t>
  </si>
  <si>
    <t xml:space="preserve">Создание условий, обеспечивающих гражданам возможность систематически заниматься физической культурой и спортом, а также повышение мотивации граждан к регулярным занятиям физической культурой и спортом и ведению здорового образа жизни.      </t>
  </si>
  <si>
    <t>Создание условий для укрепления гражданской идентичности на основе духовно-нравственных и культурных ценностей на территории ЗАТО Александровск; Обеспечение творческого и культурного развития личности, участие населения в культурной жизни  ЗАТО Александровск</t>
  </si>
  <si>
    <t>Cохранение и популяризация объектов культурного наследия ЗАТО Александровск.</t>
  </si>
  <si>
    <t>Мероприятие направлено на  повышение оплаты труда работников муниципальных учреждений, а также недопущения снижения и обеспечения сохранения заработной платы работников муниципальных учреждений</t>
  </si>
  <si>
    <t>2.2.2.</t>
  </si>
  <si>
    <t>Мероприятие выполняется ежемесячно, согласно годового плана</t>
  </si>
  <si>
    <t>2.5.</t>
  </si>
  <si>
    <t>2.5.1.</t>
  </si>
  <si>
    <t>Основное мероприятие: "Обеспечение безопасности работы муниципального учреждения молодежной политики и соответствие его современным требованиям"</t>
  </si>
  <si>
    <t>2.1.2.</t>
  </si>
  <si>
    <t>2.1.3.</t>
  </si>
  <si>
    <t>Мероприятие: "Развитие физкультурно-спортивной работы"</t>
  </si>
  <si>
    <t>2.2.3.</t>
  </si>
  <si>
    <t>Мероприятие: "МБУ ДО ДЮСШ Ремонт мягкой кровли здания, расположенного по адресу г. Гаджиево, ул. Душенова д. 86/А"</t>
  </si>
  <si>
    <t>Мероприятие: Капитальный ремонт "Безопорной буксировочной канатной дороги на горнолыжном склоне по ул. Гагарина в г. Полярном ЗАТО Александровск"</t>
  </si>
  <si>
    <t>2.2.4.</t>
  </si>
  <si>
    <t>Мероприятие: "МБУДО "ДЮСШ" Капитальный ремонт универсального спортзала, расположеного по адресу г. Снежногорск, ул. Октябрьская, 25А"</t>
  </si>
  <si>
    <t>2.2.6.</t>
  </si>
  <si>
    <t>2.2.7.</t>
  </si>
  <si>
    <t>Мероприятие: "Разработка ПСД объектов спорта"</t>
  </si>
  <si>
    <t>2.5.2.</t>
  </si>
  <si>
    <t>Мероприятие: "Обеспечение пожарной и электрической безопасности учреждения системы молодежной политики"</t>
  </si>
  <si>
    <t>Мероприятие: "Укрепление материально-технической базы открытых пространств для поддержки и развития молодежных инициатив"</t>
  </si>
  <si>
    <t>3.4.2.</t>
  </si>
  <si>
    <t>Мероприятие: "Проведение капитального ремонта помещений Муниципального бюджетного учреждения культуры "Централизованная библиотечная система ЗАТО Александровск Мурманской области", по адресу: Мурманская обл., г. Полярный, ул. Сивко, д.11"</t>
  </si>
  <si>
    <t>А.1</t>
  </si>
  <si>
    <t>Основное мероприятие: "Региональный проект "Культурная среда"</t>
  </si>
  <si>
    <t>А.1.1</t>
  </si>
  <si>
    <t>А.1.2</t>
  </si>
  <si>
    <t xml:space="preserve">Мероприятие: "Создание модельных муниципальных библиотек" </t>
  </si>
  <si>
    <t>Мероприятие:  "Капитальный ремонт крыльца и парапета МАУК "ЦТиД г. Гаджиево" ЗАТО Александровск, Мурманская область, н.п.Оленья Губа, ул. Строителей, д.36 А"</t>
  </si>
  <si>
    <t>Учреждения, подведомственные УКСиМП администрации ЗАТО Александровск (МБУК "ЦБС ЗАТО Александровск")</t>
  </si>
  <si>
    <t>Учреждения, подведомственные УКСиМП администрации ЗАТО Александровск (МАУК ЦТиД, МБУК "ЦБС ЗАТО Александровск", МБУК ГИКМ)</t>
  </si>
  <si>
    <t>мероприятие выполняется ежемесячно</t>
  </si>
  <si>
    <t>Мероприятие выполняется ежемесячно в рамках муниципального задания</t>
  </si>
  <si>
    <t xml:space="preserve">Создание благоприятных условий для всестороннего развития, успешной социализации и эффективной самореализации молодежи, содействие развитию молодежных инициатив, патриотического воспитания и социального становления личности.                        </t>
  </si>
  <si>
    <t>Количество муниципальных библиотек, деятельность которых соответствует Модельному стандарту деятельности общедоступных библиотек</t>
  </si>
  <si>
    <t>Проведение капитального ремонта помещений Муниципального бюджетного учреждения культуры "Централизованная библиотечная система ЗАТО Александровск Мурманской области", по адресу: Мурманская обл., г. Полярный, ул. Сивко, д.11</t>
  </si>
  <si>
    <t>Количество  муниципальных культурно-досуговых учреждений,  в которых осуществлена или осуществляется  модернизация материально-технической базы, ремонтные  работы, строительство</t>
  </si>
  <si>
    <t>Осуществление работ по сохранению объектов культурного наследия расположенных на территории ЗАТО Александровск</t>
  </si>
  <si>
    <t>Осуществление работ по сохранению памятников Великой Отечественной войны</t>
  </si>
  <si>
    <t>Увеличение числа граждан, вовлеченных в культуру, путем создания современной инфраструктуры культуры, внедрения в деятельность организаций культуры новых форм и технологий, широкой поддержки культурных инициатив, направленных на укрепление российской гражданской идентичности.</t>
  </si>
  <si>
    <t xml:space="preserve">Создание открытого молодежного пространства для поддержки и развития потенциала молодёжи  </t>
  </si>
  <si>
    <t>Создание открытых  пространств  "Сопки"</t>
  </si>
  <si>
    <t xml:space="preserve">     </t>
  </si>
  <si>
    <t xml:space="preserve">Создание благоприятных условий для всестороннего развития, успешной социализации и эффективной самореализации молодежи, содействие развитию молодежных инициатив, патриотического воспитания и социального становления личности.    </t>
  </si>
  <si>
    <t xml:space="preserve">Стипендия вручается наиболее активным александровцам за высокие результаты в учебной, научно-исследовательской, художественно-культурной, спортивной и общественно полезной деятельности. </t>
  </si>
  <si>
    <t>да</t>
  </si>
  <si>
    <t>Модернизация материально-технической базы и ремонтные работы в учреждений культуры</t>
  </si>
  <si>
    <t>УКСиМП администрации ЗАТО Александровск; Учреждения, подведомственные УКСиМП администрации ЗАТО Александровск (МАУК ЦТиД, МАУК ЦКС, МАУК "ГДК Современник"МБУК ", ЦБС ЗАТО Александровск", МБУК ГИКМ)</t>
  </si>
  <si>
    <t>Учреждения, подведомственные УКСиМП администрации ЗАТО Александровск (МАУК ЦТиД, МАУК ЦКС, МАУК "ГДК Современник")</t>
  </si>
  <si>
    <t>№ п/п</t>
  </si>
  <si>
    <t>Муниципальная программа, подпрограмма, показатель</t>
  </si>
  <si>
    <t>Ед. изм.</t>
  </si>
  <si>
    <t>Направ-ленность</t>
  </si>
  <si>
    <t>Значение показателя</t>
  </si>
  <si>
    <t>Степень достижения показателя (ДП)**</t>
  </si>
  <si>
    <t>Динамика значения показателя по сравнению с предшествующим годом (Дин)**</t>
  </si>
  <si>
    <t>Причины отклонения от плана и (или) отсутствия положительной динамики***</t>
  </si>
  <si>
    <t>Предлагаемые меры по улучшению значений показателя</t>
  </si>
  <si>
    <t>Соисполнитель, ответственный за выполнение показателя</t>
  </si>
  <si>
    <t>Степень достижения показателя для расчета К1****</t>
  </si>
  <si>
    <t>Динамика значения показателя для расчета К2****</t>
  </si>
  <si>
    <t>год, предшествующий отчетному</t>
  </si>
  <si>
    <t>отчетный год</t>
  </si>
  <si>
    <t>факт</t>
  </si>
  <si>
    <t>план</t>
  </si>
  <si>
    <t>-</t>
  </si>
  <si>
    <t>0.1</t>
  </si>
  <si>
    <t xml:space="preserve">Уровень удовлетворенности населения ЗАТО Александровск качеством предоставления муниципальных услуг (работ) в сфере культуры и молодежной политики </t>
  </si>
  <si>
    <t>%</t>
  </si>
  <si>
    <t>↗</t>
  </si>
  <si>
    <t>УКСиМП администрации ЗАТО Александрвск</t>
  </si>
  <si>
    <t>0.2</t>
  </si>
  <si>
    <t xml:space="preserve">Доля численности населения ЗАТО Александровск, занимающегося физической культурой и спортом в возрасте от 3 до 80 лет и старше, в общей численности населения ЗАТО Александровск  </t>
  </si>
  <si>
    <t>Количество выполняемых функций</t>
  </si>
  <si>
    <t>ед.</t>
  </si>
  <si>
    <t>=</t>
  </si>
  <si>
    <t>отсутствие дополнительно введенных функций</t>
  </si>
  <si>
    <t>Количество проведенных  мероприятий в соответствии с календарным планом</t>
  </si>
  <si>
    <t xml:space="preserve">УКСиМП администрации ЗАТО Александрвск </t>
  </si>
  <si>
    <t>Разработка ПСД</t>
  </si>
  <si>
    <t>Администрация ЗАТО Александровск</t>
  </si>
  <si>
    <t>Количество спортивных сооружений в которых осуществлен капитальный ремонт</t>
  </si>
  <si>
    <t>Управление образования администрации ЗАТО Александровск</t>
  </si>
  <si>
    <t>Количество проведенных  мероприятий в соответствии с годовым планом</t>
  </si>
  <si>
    <t>Количество лауреатов стипендий  Главы  ЗАТО Александровск</t>
  </si>
  <si>
    <t>чел.</t>
  </si>
  <si>
    <t>не менее 55</t>
  </si>
  <si>
    <t>Доля молодежи, привлекаемой к участию в  мероприятиях, в общей численности молодежи ЗАТО Александровск</t>
  </si>
  <si>
    <t xml:space="preserve"> Учреждение, подведомственное УКСиМП администрации ЗАТО Александровск (МБУМП ЦГПВМ)</t>
  </si>
  <si>
    <t xml:space="preserve">Просроченная кредиторская задолженность муниципального учреждения </t>
  </si>
  <si>
    <t>тыс.руб.</t>
  </si>
  <si>
    <t>Доля устраненных нарушений, выявленных надзорными органами</t>
  </si>
  <si>
    <t xml:space="preserve">Количество проведенных культурно – массовых мероприятий в соответствии с годовым планом </t>
  </si>
  <si>
    <t>Прирост культурно-досуговых мероприятий, проводимых муниципальными культурно-досуговыми учреждениями</t>
  </si>
  <si>
    <t>Учреждения, подведомственные управлению культуры, спорта и молодежной политики администрации ЗАТО Александровск (МАУК ЦКС, МАУК ГДК, МАУК ЦТиД)</t>
  </si>
  <si>
    <t>Прирост посещений культурно-массовых мероприятий, проводимых муниципальными культурно-досуговыми учреждениями</t>
  </si>
  <si>
    <t>Обеспечение сохранения средней заработной платы  работников муниципальных учреждений культуры в отчетном финансовом году на уровне, установленном Указом Президента Российской Федерации</t>
  </si>
  <si>
    <t>Просроченная кредиторская задолженность по расходам на оплату труда</t>
  </si>
  <si>
    <t>Учреждение, подведомственное УКСиМП администрации ЗАТО Александровск (МАУК ЦТиД)</t>
  </si>
  <si>
    <t>Прирост посещений общедоступных (публичных) библиотек</t>
  </si>
  <si>
    <t>Учреждение, подведомственное УКСиМП администрации ЗАТО Александровск (МБУК «ЦБС ЗАТО Александровск»)</t>
  </si>
  <si>
    <t>Повышение уровня комплектования книжных фондов библиотек по сравнению с установленным нормативом (на 1 тыс. жителей)</t>
  </si>
  <si>
    <t>Прирост посещаемости музейного учреждения (на 1 жителя в год)</t>
  </si>
  <si>
    <t>Количество муниципальных учреждений культуры, в которых осуществлены или осуществляется модернизация материально-технической базы, ремонтные работы</t>
  </si>
  <si>
    <t>Учреждения, подведомственные УКСиМП администрации ЗАТО Александровск (МАУК ЦКС, МАУК ГДК, МАУК ЦТиД, МБУК «ЦБС ЗАТО Александровск», МБУК ГИКМ)</t>
  </si>
  <si>
    <t>Количество объектов культуры в которых проведен ремонт</t>
  </si>
  <si>
    <t>Количество объектов, на которых выполнены работы по увековечиванию памяти погибших</t>
  </si>
  <si>
    <t>Количество отремонтированных памятников, объектов культурного наследия, мемориальных комплексов и воинских захоронений, находящихся на территории ЗАТО Александровск</t>
  </si>
  <si>
    <t>*Состав подпрограмм и показателей муниципальной программы, единицы измерения, направленность, плановые значения показателей и соисполнители, ответственные за их выполнение, указываются в соответствии с редакцией мунипальной программы, действующей по состоянию на конец отчетного периода.</t>
  </si>
  <si>
    <t>**Степень достижения показателя (ДП) и динамика значения показателя (Дин) определяются в соответствии с пунктами 2 и 4 приложения № 1 к Порядку.</t>
  </si>
  <si>
    <t>***В случае отсутствия официальных фактических данных за отчетный период дополнительно в данной графе указываются слова «Предварительные данные» или «Оценка», указывается способ определения оценочного значения показателя и ожидаемый срок получения фактических значений.</t>
  </si>
  <si>
    <t>****Степень достижения показателя для расчета К1 и Динамика значения показателя для расчета К2 определяются и указываются для каждого показателя в отдельности с учетом условий, указанных соответственно в пунктах 3 и 5 приложения № 1 к Порядку. Критерии К1 и К2 для государственной программы в целом рассчитываются с учетом всех показателей программы и подпрограмм.</t>
  </si>
  <si>
    <t>Оценка эффективности реализации муниципальной программы "Культура, спорт и молодежная политика ЗАТО Александровск" в 2022 году</t>
  </si>
  <si>
    <t>Муниципальная программа, подпрограмма</t>
  </si>
  <si>
    <t>Ответственный исполнитель</t>
  </si>
  <si>
    <t>К1 (степень достижения показателей)</t>
  </si>
  <si>
    <t>К2 (динамика значений показателей по сравнению с предшествующим годом)</t>
  </si>
  <si>
    <t>К3 (степень выполнения мероприятий)</t>
  </si>
  <si>
    <t>ЭГП (интегральный показатель эффективности)</t>
  </si>
  <si>
    <t>Оценка*</t>
  </si>
  <si>
    <t>1.1</t>
  </si>
  <si>
    <t>высокая</t>
  </si>
  <si>
    <t>1.2</t>
  </si>
  <si>
    <t>1.3</t>
  </si>
  <si>
    <t>*Высокая, средняя, ниже среднего, низкая</t>
  </si>
  <si>
    <t>Сведения о ходе реализации мероприятий муниципальной программы за  2022 год</t>
  </si>
  <si>
    <t>Количество жителей муниципального образования, привлеченных к занятиям физической культурой и спортом</t>
  </si>
  <si>
    <t>чел</t>
  </si>
  <si>
    <t>Количество проведенных физкультурных мероприятий в муниципальном образовании</t>
  </si>
  <si>
    <t>шт.</t>
  </si>
  <si>
    <t>Количество единиц приобретенных основных средств и материальных запасов для использования в помещении, предназначенном под молодежное пространство</t>
  </si>
  <si>
    <t>Количество проведенных ремонтных работ в соответствии с перечнем ремонтных работ</t>
  </si>
  <si>
    <t>Мероприятие выполнено на 100%.
Экономия по итогу закупочных процедур 50,49 руб.:
МБ - 2,52 руб.
ОБ -  47,97 руб.</t>
  </si>
  <si>
    <t>Мероприятие выполнено на 100%
Разработана проектно-сметная документация для завершению работ по объекту "Капитальный ремонт футбольного поля с искуственным покрытием и легкоатлетическими беговыми дорожками, расположенное по адресу: Мурманская область, г. Снежногорск, ул. Мира, 9" на сумму 345 000,00 руб. , экономия по результатам закупочных процедур 5 000,00 руб.</t>
  </si>
  <si>
    <t>Мероприятие выполнено на 100%.</t>
  </si>
  <si>
    <t>Мероприятие выполнено на 100%</t>
  </si>
  <si>
    <t>Мероприятие выполнено в полном объеме, 100%</t>
  </si>
  <si>
    <t xml:space="preserve">Нарушение сроков исполнения муниципального контракта № 12 от 11.05.2022 на разработку проектно-сметной документации на строительство лыжной трассы в ЗАТО Александровск </t>
  </si>
  <si>
    <t>Количество отремонтированных и благоустроенных объектов</t>
  </si>
  <si>
    <t>А1</t>
  </si>
  <si>
    <t>Количество муниципальных учреждений культуры, в которых осуществлены или осуществляется модернизация материально-технической базы,  ремонтные работы</t>
  </si>
  <si>
    <t xml:space="preserve">Выполнение мероприятия        </t>
  </si>
  <si>
    <t>Учреждение, подведомственные УКСиМП администрации ЗАТО Александровск (МАУК "ЦТИД г.  Гаджиево" ЗАТО Александровск)</t>
  </si>
  <si>
    <t xml:space="preserve"> УКСиМП администрации ЗАТО Александровск;  Учреждение, подведомственное УКСиМП администрации ЗАТО Александровск (МБУМП ЦГПВМ)</t>
  </si>
  <si>
    <t>Суммируем все показатели для расчета и делим на общее кол-во по всей программе</t>
  </si>
  <si>
    <t>Сведения о достижении значений показателей государственной программы в 2022 году*</t>
  </si>
  <si>
    <t xml:space="preserve">В связи с уменьшением количества населения (2021г - 45,3 тыс.чел.; 2022г - 42,8 тыс.чел) и недостаточным количеством учреждений, оказывающих услуги в области физической культуры и спорта, объектов спорта и плоскостных спортивных сооружений в городах ЗАТО Александровск.
</t>
  </si>
  <si>
    <t>мероприяте в 2022 году не проводилось и не планировалось</t>
  </si>
  <si>
    <t>Администрация ЗАТО Александровск; Управление образования администрации ЗАТО Александровск</t>
  </si>
  <si>
    <t>Мероприятие: "Лыжная трасса в ЗАТО Александровск"</t>
  </si>
  <si>
    <r>
      <rPr>
        <sz val="8"/>
        <color rgb="FFFF0000"/>
        <rFont val="Times New Roman"/>
        <family val="1"/>
        <charset val="204"/>
      </rPr>
      <t xml:space="preserve">. </t>
    </r>
    <r>
      <rPr>
        <sz val="8"/>
        <rFont val="Times New Roman"/>
        <family val="1"/>
        <charset val="204"/>
      </rPr>
      <t>3.5.2.</t>
    </r>
  </si>
  <si>
    <t>Мероприятие в 2022 году не планировалось</t>
  </si>
  <si>
    <t xml:space="preserve">3.4.3. </t>
  </si>
  <si>
    <t xml:space="preserve">2.2.5. </t>
  </si>
  <si>
    <t>Мероприятие выполняется один раз в год (4 квартал)</t>
  </si>
  <si>
    <t xml:space="preserve">2.1.1.             </t>
  </si>
  <si>
    <t>средняя</t>
  </si>
  <si>
    <t>1) разработка ПСД на строительство лыжной трассы в ЗАТО Александровск (нарушение сроков исполнения муниципального контракта № 12 от 11.05.2022 на разработку проектно-сметной документации на строительство лыжной трассы в ЗАТО Александровск, мероприятие перенесено на 2023 год.</t>
  </si>
  <si>
    <t>По результатам аукционной закупки заключен муниципальный контракт № 12 ЛТ от 11.05.2022, проектная документация направлена в экспертизу, исполнение контракта ожидается до 10.02.2023</t>
  </si>
  <si>
    <t>х</t>
  </si>
  <si>
    <t>Таблица № 10а</t>
  </si>
  <si>
    <t>Таблица № 10в</t>
  </si>
  <si>
    <t>Таблица № 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</si>
</sst>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4"/>
      <color rgb="FFFF0000"/>
      <name val="Calibri"/>
      <family val="2"/>
      <charset val="204"/>
      <scheme val="minor"/>
    </font>
    <font>
      <strike/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/>
    <xf numFmtId="4" fontId="1" fillId="0" borderId="1" xfId="0" applyNumberFormat="1" applyFont="1" applyBorder="1" applyAlignment="1" applyProtection="1">
      <alignment horizontal="right"/>
      <protection locked="0"/>
    </xf>
    <xf numFmtId="4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shrinkToFit="1"/>
    </xf>
    <xf numFmtId="4" fontId="1" fillId="2" borderId="1" xfId="0" applyNumberFormat="1" applyFont="1" applyFill="1" applyBorder="1" applyAlignment="1">
      <alignment horizontal="right" wrapText="1" shrinkToFit="1"/>
    </xf>
    <xf numFmtId="4" fontId="2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right" vertical="center"/>
    </xf>
    <xf numFmtId="0" fontId="0" fillId="2" borderId="0" xfId="0" applyFill="1"/>
    <xf numFmtId="0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14" fillId="4" borderId="2" xfId="2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9" fontId="12" fillId="2" borderId="1" xfId="2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16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 wrapText="1"/>
    </xf>
    <xf numFmtId="0" fontId="9" fillId="2" borderId="0" xfId="0" applyFont="1" applyFill="1" applyBorder="1"/>
    <xf numFmtId="0" fontId="8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1" fillId="0" borderId="0" xfId="0" applyFont="1"/>
    <xf numFmtId="0" fontId="9" fillId="0" borderId="0" xfId="0" applyFont="1"/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/>
    <xf numFmtId="0" fontId="10" fillId="0" borderId="0" xfId="0" applyNumberFormat="1" applyFont="1" applyAlignment="1"/>
    <xf numFmtId="0" fontId="10" fillId="2" borderId="0" xfId="0" applyFont="1" applyFill="1" applyAlignment="1">
      <alignment horizontal="left" vertical="center"/>
    </xf>
    <xf numFmtId="0" fontId="22" fillId="2" borderId="0" xfId="0" applyFont="1" applyFill="1"/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49" fontId="2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9" fontId="2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center"/>
    </xf>
    <xf numFmtId="0" fontId="22" fillId="0" borderId="0" xfId="0" applyFont="1"/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24" fillId="2" borderId="1" xfId="0" applyNumberFormat="1" applyFont="1" applyFill="1" applyBorder="1" applyAlignment="1">
      <alignment horizontal="right" shrinkToFit="1"/>
    </xf>
    <xf numFmtId="4" fontId="24" fillId="2" borderId="1" xfId="0" applyNumberFormat="1" applyFont="1" applyFill="1" applyBorder="1" applyAlignment="1">
      <alignment horizontal="right" wrapText="1"/>
    </xf>
    <xf numFmtId="4" fontId="24" fillId="2" borderId="1" xfId="0" applyNumberFormat="1" applyFont="1" applyFill="1" applyBorder="1" applyAlignment="1">
      <alignment horizontal="right" vertical="center" wrapText="1"/>
    </xf>
    <xf numFmtId="4" fontId="24" fillId="2" borderId="1" xfId="0" applyNumberFormat="1" applyFont="1" applyFill="1" applyBorder="1" applyAlignment="1" applyProtection="1">
      <alignment horizontal="right"/>
      <protection locked="0"/>
    </xf>
    <xf numFmtId="4" fontId="24" fillId="2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horizontal="right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10" fontId="25" fillId="2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27" fillId="2" borderId="1" xfId="0" applyNumberFormat="1" applyFont="1" applyFill="1" applyBorder="1" applyAlignment="1">
      <alignment horizontal="left" vertical="center" wrapText="1"/>
    </xf>
    <xf numFmtId="9" fontId="14" fillId="3" borderId="2" xfId="2" applyFont="1" applyFill="1" applyBorder="1" applyAlignment="1">
      <alignment vertical="center" wrapText="1"/>
    </xf>
    <xf numFmtId="0" fontId="26" fillId="2" borderId="0" xfId="0" applyFont="1" applyFill="1" applyAlignment="1">
      <alignment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5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1"/>
  <sheetViews>
    <sheetView topLeftCell="C1" zoomScale="115" zoomScaleNormal="115" zoomScaleSheetLayoutView="100" workbookViewId="0">
      <selection activeCell="M22" sqref="M22"/>
    </sheetView>
  </sheetViews>
  <sheetFormatPr defaultRowHeight="11.25" x14ac:dyDescent="0.2"/>
  <cols>
    <col min="1" max="1" width="4.85546875" style="6" customWidth="1"/>
    <col min="2" max="2" width="64.5703125" style="6" customWidth="1"/>
    <col min="3" max="3" width="6.42578125" style="6" customWidth="1"/>
    <col min="4" max="4" width="13.140625" style="9" customWidth="1"/>
    <col min="5" max="5" width="12.7109375" style="9" customWidth="1"/>
    <col min="6" max="6" width="8.42578125" style="6" customWidth="1"/>
    <col min="7" max="7" width="41.140625" style="6" customWidth="1"/>
    <col min="8" max="8" width="18.140625" style="10" customWidth="1"/>
    <col min="9" max="9" width="15" style="6" customWidth="1"/>
    <col min="10" max="10" width="33.28515625" style="6" customWidth="1"/>
    <col min="11" max="11" width="23" style="6" customWidth="1"/>
    <col min="12" max="16384" width="9.140625" style="6"/>
  </cols>
  <sheetData>
    <row r="1" spans="1:11" ht="12" customHeight="1" x14ac:dyDescent="0.2">
      <c r="A1" s="7"/>
      <c r="C1" s="8"/>
      <c r="K1" s="12" t="s">
        <v>264</v>
      </c>
    </row>
    <row r="2" spans="1:11" ht="18.75" customHeight="1" x14ac:dyDescent="0.2">
      <c r="A2" s="7"/>
      <c r="C2" s="8"/>
    </row>
    <row r="3" spans="1:11" ht="12.75" customHeight="1" x14ac:dyDescent="0.2">
      <c r="A3" s="134" t="s">
        <v>229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4.5" customHeight="1" x14ac:dyDescent="0.2">
      <c r="A4" s="7"/>
      <c r="C4" s="8"/>
    </row>
    <row r="5" spans="1:11" ht="27" customHeight="1" x14ac:dyDescent="0.2">
      <c r="A5" s="135" t="s">
        <v>0</v>
      </c>
      <c r="B5" s="136" t="s">
        <v>1</v>
      </c>
      <c r="C5" s="136" t="s">
        <v>2</v>
      </c>
      <c r="D5" s="136"/>
      <c r="E5" s="136"/>
      <c r="F5" s="136" t="s">
        <v>3</v>
      </c>
      <c r="G5" s="136" t="s">
        <v>4</v>
      </c>
      <c r="H5" s="136"/>
      <c r="I5" s="136"/>
      <c r="J5" s="136" t="s">
        <v>5</v>
      </c>
      <c r="K5" s="136" t="s">
        <v>6</v>
      </c>
    </row>
    <row r="6" spans="1:11" ht="30.75" customHeight="1" x14ac:dyDescent="0.2">
      <c r="A6" s="135"/>
      <c r="B6" s="136"/>
      <c r="C6" s="11" t="s">
        <v>7</v>
      </c>
      <c r="D6" s="2" t="s">
        <v>8</v>
      </c>
      <c r="E6" s="2" t="s">
        <v>9</v>
      </c>
      <c r="F6" s="136"/>
      <c r="G6" s="11" t="s">
        <v>10</v>
      </c>
      <c r="H6" s="20" t="s">
        <v>11</v>
      </c>
      <c r="I6" s="11" t="s">
        <v>12</v>
      </c>
      <c r="J6" s="136"/>
      <c r="K6" s="136"/>
    </row>
    <row r="7" spans="1:11" ht="19.5" customHeight="1" x14ac:dyDescent="0.2">
      <c r="A7" s="135"/>
      <c r="B7" s="137" t="s">
        <v>13</v>
      </c>
      <c r="C7" s="11" t="s">
        <v>14</v>
      </c>
      <c r="D7" s="5">
        <f>D8+D9+D10+D11</f>
        <v>381820486.94000006</v>
      </c>
      <c r="E7" s="5">
        <f>E8+E9+E10+E11</f>
        <v>373342924.68000001</v>
      </c>
      <c r="F7" s="5">
        <f>E7/D7*100</f>
        <v>97.77969947921305</v>
      </c>
      <c r="G7" s="138"/>
      <c r="H7" s="13" t="s">
        <v>15</v>
      </c>
      <c r="I7" s="121">
        <f>I22+I37+I147</f>
        <v>27</v>
      </c>
      <c r="J7" s="136"/>
      <c r="K7" s="136"/>
    </row>
    <row r="8" spans="1:11" ht="19.5" customHeight="1" x14ac:dyDescent="0.2">
      <c r="A8" s="135"/>
      <c r="B8" s="137"/>
      <c r="C8" s="11" t="s">
        <v>16</v>
      </c>
      <c r="D8" s="2">
        <f t="shared" ref="D8:D11" si="0">D23+D38+D148</f>
        <v>219584687.17000002</v>
      </c>
      <c r="E8" s="2">
        <f t="shared" ref="E8" si="1">E23+E38+E148</f>
        <v>219236767.62</v>
      </c>
      <c r="F8" s="2">
        <f t="shared" ref="F8:F108" si="2">E8/D8*100</f>
        <v>99.841555641022154</v>
      </c>
      <c r="G8" s="138"/>
      <c r="H8" s="13" t="s">
        <v>17</v>
      </c>
      <c r="I8" s="16">
        <f t="shared" ref="I8:I10" si="3">I23+I38+I148</f>
        <v>26</v>
      </c>
      <c r="J8" s="136"/>
      <c r="K8" s="136"/>
    </row>
    <row r="9" spans="1:11" ht="17.25" customHeight="1" x14ac:dyDescent="0.2">
      <c r="A9" s="135"/>
      <c r="B9" s="137"/>
      <c r="C9" s="11" t="s">
        <v>18</v>
      </c>
      <c r="D9" s="2">
        <f t="shared" si="0"/>
        <v>145505459.55000001</v>
      </c>
      <c r="E9" s="2">
        <f t="shared" ref="E9" si="4">E24+E39+E149</f>
        <v>138878922.13999999</v>
      </c>
      <c r="F9" s="2">
        <f t="shared" si="2"/>
        <v>95.445849639942239</v>
      </c>
      <c r="G9" s="138"/>
      <c r="H9" s="13" t="s">
        <v>19</v>
      </c>
      <c r="I9" s="16">
        <f t="shared" si="3"/>
        <v>1</v>
      </c>
      <c r="J9" s="136"/>
      <c r="K9" s="136"/>
    </row>
    <row r="10" spans="1:11" ht="15.75" customHeight="1" x14ac:dyDescent="0.2">
      <c r="A10" s="135"/>
      <c r="B10" s="137"/>
      <c r="C10" s="11" t="s">
        <v>20</v>
      </c>
      <c r="D10" s="2">
        <f t="shared" si="0"/>
        <v>5000000</v>
      </c>
      <c r="E10" s="2">
        <f t="shared" ref="E10" si="5">E25+E40+E150</f>
        <v>5000000</v>
      </c>
      <c r="F10" s="2">
        <f t="shared" si="2"/>
        <v>100</v>
      </c>
      <c r="G10" s="138"/>
      <c r="H10" s="13" t="s">
        <v>21</v>
      </c>
      <c r="I10" s="16">
        <f t="shared" si="3"/>
        <v>0</v>
      </c>
      <c r="J10" s="136"/>
      <c r="K10" s="136"/>
    </row>
    <row r="11" spans="1:11" ht="18.75" customHeight="1" x14ac:dyDescent="0.2">
      <c r="A11" s="135"/>
      <c r="B11" s="137"/>
      <c r="C11" s="11" t="s">
        <v>22</v>
      </c>
      <c r="D11" s="2">
        <f t="shared" si="0"/>
        <v>11730340.220000001</v>
      </c>
      <c r="E11" s="2">
        <f t="shared" ref="E11" si="6">E26+E41+E151</f>
        <v>10227234.92</v>
      </c>
      <c r="F11" s="2">
        <f t="shared" si="2"/>
        <v>87.186174724606573</v>
      </c>
      <c r="G11" s="138"/>
      <c r="H11" s="13" t="s">
        <v>23</v>
      </c>
      <c r="I11" s="118">
        <f>(I8+0.5*I9)/I7*100%</f>
        <v>0.98148148148148151</v>
      </c>
      <c r="J11" s="136"/>
      <c r="K11" s="136"/>
    </row>
    <row r="12" spans="1:11" ht="19.5" customHeight="1" x14ac:dyDescent="0.2">
      <c r="A12" s="135"/>
      <c r="B12" s="139" t="s">
        <v>24</v>
      </c>
      <c r="C12" s="11" t="s">
        <v>14</v>
      </c>
      <c r="D12" s="5">
        <f>D13+D14+D15+D16</f>
        <v>24989196.949999999</v>
      </c>
      <c r="E12" s="5">
        <f>E13+E14+E15+E16</f>
        <v>24984146.460000001</v>
      </c>
      <c r="F12" s="5">
        <f>E12/D12*100</f>
        <v>99.979789306514718</v>
      </c>
      <c r="G12" s="138"/>
      <c r="H12" s="13" t="s">
        <v>25</v>
      </c>
      <c r="I12" s="11">
        <f>I62</f>
        <v>6</v>
      </c>
      <c r="J12" s="136"/>
      <c r="K12" s="136"/>
    </row>
    <row r="13" spans="1:11" ht="18" customHeight="1" x14ac:dyDescent="0.2">
      <c r="A13" s="135"/>
      <c r="B13" s="139"/>
      <c r="C13" s="11" t="s">
        <v>16</v>
      </c>
      <c r="D13" s="19">
        <f>D58+D68+D73+D78+D83+D98</f>
        <v>1581959.8399999999</v>
      </c>
      <c r="E13" s="19">
        <f>E58+E68+E73+E78+E83+E98</f>
        <v>1576957.3199999998</v>
      </c>
      <c r="F13" s="2">
        <f t="shared" si="2"/>
        <v>99.683777054669093</v>
      </c>
      <c r="G13" s="138"/>
      <c r="H13" s="13" t="s">
        <v>17</v>
      </c>
      <c r="I13" s="11">
        <v>6</v>
      </c>
      <c r="J13" s="136"/>
      <c r="K13" s="136"/>
    </row>
    <row r="14" spans="1:11" ht="12" customHeight="1" x14ac:dyDescent="0.2">
      <c r="A14" s="135"/>
      <c r="B14" s="139"/>
      <c r="C14" s="11" t="s">
        <v>18</v>
      </c>
      <c r="D14" s="19">
        <f t="shared" ref="D14:E16" si="7">D59+D69+D74+D79+D84+D99</f>
        <v>23407237.109999999</v>
      </c>
      <c r="E14" s="19">
        <f t="shared" si="7"/>
        <v>23407189.140000001</v>
      </c>
      <c r="F14" s="2">
        <f t="shared" si="2"/>
        <v>99.999795063382436</v>
      </c>
      <c r="G14" s="138"/>
      <c r="H14" s="13" t="s">
        <v>19</v>
      </c>
      <c r="I14" s="11">
        <v>0</v>
      </c>
      <c r="J14" s="136"/>
      <c r="K14" s="136"/>
    </row>
    <row r="15" spans="1:11" ht="12" customHeight="1" x14ac:dyDescent="0.2">
      <c r="A15" s="135"/>
      <c r="B15" s="139"/>
      <c r="C15" s="11" t="s">
        <v>20</v>
      </c>
      <c r="D15" s="19">
        <f t="shared" si="7"/>
        <v>0</v>
      </c>
      <c r="E15" s="19">
        <f t="shared" si="7"/>
        <v>0</v>
      </c>
      <c r="F15" s="2">
        <v>0</v>
      </c>
      <c r="G15" s="138"/>
      <c r="H15" s="13" t="s">
        <v>21</v>
      </c>
      <c r="I15" s="11">
        <v>0</v>
      </c>
      <c r="J15" s="136"/>
      <c r="K15" s="136"/>
    </row>
    <row r="16" spans="1:11" ht="19.5" customHeight="1" x14ac:dyDescent="0.2">
      <c r="A16" s="135"/>
      <c r="B16" s="139"/>
      <c r="C16" s="11" t="s">
        <v>22</v>
      </c>
      <c r="D16" s="19">
        <f t="shared" si="7"/>
        <v>0</v>
      </c>
      <c r="E16" s="19">
        <f t="shared" si="7"/>
        <v>0</v>
      </c>
      <c r="F16" s="2">
        <v>0</v>
      </c>
      <c r="G16" s="138"/>
      <c r="H16" s="13" t="s">
        <v>23</v>
      </c>
      <c r="I16" s="118">
        <f>(I13+0.5*I14)/I12*100%</f>
        <v>1</v>
      </c>
      <c r="J16" s="136"/>
      <c r="K16" s="136"/>
    </row>
    <row r="17" spans="1:11" ht="19.5" customHeight="1" x14ac:dyDescent="0.2">
      <c r="A17" s="135"/>
      <c r="B17" s="139" t="s">
        <v>26</v>
      </c>
      <c r="C17" s="11" t="s">
        <v>14</v>
      </c>
      <c r="D17" s="5">
        <f>D18+D19+D20+D21</f>
        <v>6815789.4699999997</v>
      </c>
      <c r="E17" s="5">
        <f>E18+E19+E20+E21</f>
        <v>0</v>
      </c>
      <c r="F17" s="5">
        <f>E17/D17*100</f>
        <v>0</v>
      </c>
      <c r="G17" s="138"/>
      <c r="H17" s="13" t="s">
        <v>25</v>
      </c>
      <c r="I17" s="11">
        <v>1</v>
      </c>
      <c r="J17" s="136"/>
      <c r="K17" s="136"/>
    </row>
    <row r="18" spans="1:11" ht="20.25" customHeight="1" x14ac:dyDescent="0.2">
      <c r="A18" s="135"/>
      <c r="B18" s="139"/>
      <c r="C18" s="11" t="s">
        <v>16</v>
      </c>
      <c r="D18" s="19">
        <f>D88</f>
        <v>340789.47</v>
      </c>
      <c r="E18" s="19">
        <f>E88</f>
        <v>0</v>
      </c>
      <c r="F18" s="2">
        <v>0</v>
      </c>
      <c r="G18" s="138"/>
      <c r="H18" s="13" t="s">
        <v>17</v>
      </c>
      <c r="I18" s="11">
        <v>0</v>
      </c>
      <c r="J18" s="136"/>
      <c r="K18" s="136"/>
    </row>
    <row r="19" spans="1:11" ht="17.25" customHeight="1" x14ac:dyDescent="0.2">
      <c r="A19" s="135"/>
      <c r="B19" s="139"/>
      <c r="C19" s="11" t="s">
        <v>18</v>
      </c>
      <c r="D19" s="19">
        <f>D89</f>
        <v>6475000</v>
      </c>
      <c r="E19" s="19">
        <f>E89</f>
        <v>0</v>
      </c>
      <c r="F19" s="2">
        <f t="shared" si="2"/>
        <v>0</v>
      </c>
      <c r="G19" s="138"/>
      <c r="H19" s="13" t="s">
        <v>19</v>
      </c>
      <c r="I19" s="11">
        <v>1</v>
      </c>
      <c r="J19" s="136"/>
      <c r="K19" s="136"/>
    </row>
    <row r="20" spans="1:11" ht="18" customHeight="1" x14ac:dyDescent="0.2">
      <c r="A20" s="135"/>
      <c r="B20" s="139"/>
      <c r="C20" s="11" t="s">
        <v>20</v>
      </c>
      <c r="D20" s="19">
        <f t="shared" ref="D20:E21" si="8">D90</f>
        <v>0</v>
      </c>
      <c r="E20" s="19">
        <f t="shared" si="8"/>
        <v>0</v>
      </c>
      <c r="F20" s="2">
        <v>0</v>
      </c>
      <c r="G20" s="138"/>
      <c r="H20" s="13" t="s">
        <v>21</v>
      </c>
      <c r="I20" s="11">
        <v>0</v>
      </c>
      <c r="J20" s="136"/>
      <c r="K20" s="136"/>
    </row>
    <row r="21" spans="1:11" ht="19.5" customHeight="1" x14ac:dyDescent="0.2">
      <c r="A21" s="135"/>
      <c r="B21" s="139"/>
      <c r="C21" s="11" t="s">
        <v>22</v>
      </c>
      <c r="D21" s="19">
        <f t="shared" si="8"/>
        <v>0</v>
      </c>
      <c r="E21" s="19">
        <f t="shared" si="8"/>
        <v>0</v>
      </c>
      <c r="F21" s="2">
        <v>0</v>
      </c>
      <c r="G21" s="138"/>
      <c r="H21" s="13" t="s">
        <v>23</v>
      </c>
      <c r="I21" s="118">
        <f>(I18+0.5*I19)/I17*100%</f>
        <v>0.5</v>
      </c>
      <c r="J21" s="136"/>
      <c r="K21" s="136"/>
    </row>
    <row r="22" spans="1:11" ht="24" customHeight="1" x14ac:dyDescent="0.2">
      <c r="A22" s="135" t="s">
        <v>27</v>
      </c>
      <c r="B22" s="137" t="s">
        <v>28</v>
      </c>
      <c r="C22" s="11" t="s">
        <v>14</v>
      </c>
      <c r="D22" s="5">
        <f>D23+D24+D25+D26</f>
        <v>7534925.3099999996</v>
      </c>
      <c r="E22" s="5">
        <f t="shared" ref="E22" si="9">E23+E24+E25+E26</f>
        <v>7532797.75</v>
      </c>
      <c r="F22" s="5">
        <f>E22/D22*100</f>
        <v>99.971764020047075</v>
      </c>
      <c r="G22" s="138"/>
      <c r="H22" s="13" t="s">
        <v>25</v>
      </c>
      <c r="I22" s="11">
        <f>I27</f>
        <v>1</v>
      </c>
      <c r="J22" s="136"/>
      <c r="K22" s="136"/>
    </row>
    <row r="23" spans="1:11" ht="21" customHeight="1" x14ac:dyDescent="0.2">
      <c r="A23" s="135"/>
      <c r="B23" s="137"/>
      <c r="C23" s="11" t="s">
        <v>16</v>
      </c>
      <c r="D23" s="2">
        <f>D28</f>
        <v>7534925.3099999996</v>
      </c>
      <c r="E23" s="2">
        <f>E28</f>
        <v>7532797.75</v>
      </c>
      <c r="F23" s="2">
        <f t="shared" si="2"/>
        <v>99.971764020047075</v>
      </c>
      <c r="G23" s="138"/>
      <c r="H23" s="13" t="s">
        <v>17</v>
      </c>
      <c r="I23" s="16">
        <f t="shared" ref="I23:I25" si="10">I28</f>
        <v>1</v>
      </c>
      <c r="J23" s="136"/>
      <c r="K23" s="136"/>
    </row>
    <row r="24" spans="1:11" ht="12" customHeight="1" x14ac:dyDescent="0.2">
      <c r="A24" s="135"/>
      <c r="B24" s="137"/>
      <c r="C24" s="11" t="s">
        <v>18</v>
      </c>
      <c r="D24" s="2">
        <f t="shared" ref="D24:E26" si="11">D29</f>
        <v>0</v>
      </c>
      <c r="E24" s="2">
        <f t="shared" si="11"/>
        <v>0</v>
      </c>
      <c r="F24" s="2">
        <v>0</v>
      </c>
      <c r="G24" s="138"/>
      <c r="H24" s="13" t="s">
        <v>19</v>
      </c>
      <c r="I24" s="16">
        <f t="shared" si="10"/>
        <v>0</v>
      </c>
      <c r="J24" s="136"/>
      <c r="K24" s="136"/>
    </row>
    <row r="25" spans="1:11" ht="12" customHeight="1" x14ac:dyDescent="0.2">
      <c r="A25" s="135"/>
      <c r="B25" s="137"/>
      <c r="C25" s="11" t="s">
        <v>20</v>
      </c>
      <c r="D25" s="2">
        <f t="shared" si="11"/>
        <v>0</v>
      </c>
      <c r="E25" s="2">
        <f t="shared" si="11"/>
        <v>0</v>
      </c>
      <c r="F25" s="2">
        <v>0</v>
      </c>
      <c r="G25" s="138"/>
      <c r="H25" s="13" t="s">
        <v>21</v>
      </c>
      <c r="I25" s="16">
        <f t="shared" si="10"/>
        <v>0</v>
      </c>
      <c r="J25" s="136"/>
      <c r="K25" s="136"/>
    </row>
    <row r="26" spans="1:11" ht="12" customHeight="1" x14ac:dyDescent="0.2">
      <c r="A26" s="135"/>
      <c r="B26" s="137"/>
      <c r="C26" s="11" t="s">
        <v>22</v>
      </c>
      <c r="D26" s="2">
        <f t="shared" si="11"/>
        <v>0</v>
      </c>
      <c r="E26" s="2">
        <f t="shared" si="11"/>
        <v>0</v>
      </c>
      <c r="F26" s="2">
        <v>0</v>
      </c>
      <c r="G26" s="138"/>
      <c r="H26" s="13" t="s">
        <v>23</v>
      </c>
      <c r="I26" s="118">
        <f>(I23+0.5*I24)/I22*100%</f>
        <v>1</v>
      </c>
      <c r="J26" s="136"/>
      <c r="K26" s="136"/>
    </row>
    <row r="27" spans="1:11" ht="12" customHeight="1" x14ac:dyDescent="0.2">
      <c r="A27" s="135" t="s">
        <v>29</v>
      </c>
      <c r="B27" s="152" t="s">
        <v>30</v>
      </c>
      <c r="C27" s="11" t="s">
        <v>14</v>
      </c>
      <c r="D27" s="5">
        <f>D28+D29+D30+D31</f>
        <v>7534925.3099999996</v>
      </c>
      <c r="E27" s="5">
        <f t="shared" ref="E27" si="12">E28+E29+E30+E31</f>
        <v>7532797.75</v>
      </c>
      <c r="F27" s="5">
        <f>E27/D27*100</f>
        <v>99.971764020047075</v>
      </c>
      <c r="G27" s="138"/>
      <c r="H27" s="13" t="s">
        <v>25</v>
      </c>
      <c r="I27" s="11">
        <f>1</f>
        <v>1</v>
      </c>
      <c r="J27" s="136"/>
      <c r="K27" s="136"/>
    </row>
    <row r="28" spans="1:11" ht="12" customHeight="1" x14ac:dyDescent="0.2">
      <c r="A28" s="135"/>
      <c r="B28" s="152"/>
      <c r="C28" s="11" t="s">
        <v>16</v>
      </c>
      <c r="D28" s="1">
        <f>D33</f>
        <v>7534925.3099999996</v>
      </c>
      <c r="E28" s="1">
        <f t="shared" ref="E28" si="13">E33</f>
        <v>7532797.75</v>
      </c>
      <c r="F28" s="2">
        <f t="shared" si="2"/>
        <v>99.971764020047075</v>
      </c>
      <c r="G28" s="138"/>
      <c r="H28" s="13" t="s">
        <v>17</v>
      </c>
      <c r="I28" s="11">
        <v>1</v>
      </c>
      <c r="J28" s="136"/>
      <c r="K28" s="136"/>
    </row>
    <row r="29" spans="1:11" ht="12" customHeight="1" x14ac:dyDescent="0.2">
      <c r="A29" s="135"/>
      <c r="B29" s="152"/>
      <c r="C29" s="11" t="s">
        <v>18</v>
      </c>
      <c r="D29" s="1">
        <f t="shared" ref="D29:E31" si="14">D34</f>
        <v>0</v>
      </c>
      <c r="E29" s="1">
        <f t="shared" si="14"/>
        <v>0</v>
      </c>
      <c r="F29" s="2">
        <v>0</v>
      </c>
      <c r="G29" s="138"/>
      <c r="H29" s="13" t="s">
        <v>19</v>
      </c>
      <c r="I29" s="11">
        <v>0</v>
      </c>
      <c r="J29" s="136"/>
      <c r="K29" s="136"/>
    </row>
    <row r="30" spans="1:11" ht="12" customHeight="1" x14ac:dyDescent="0.2">
      <c r="A30" s="135"/>
      <c r="B30" s="152"/>
      <c r="C30" s="11" t="s">
        <v>20</v>
      </c>
      <c r="D30" s="1">
        <f t="shared" si="14"/>
        <v>0</v>
      </c>
      <c r="E30" s="1">
        <f t="shared" si="14"/>
        <v>0</v>
      </c>
      <c r="F30" s="2">
        <v>0</v>
      </c>
      <c r="G30" s="138"/>
      <c r="H30" s="13" t="s">
        <v>21</v>
      </c>
      <c r="I30" s="11">
        <v>0</v>
      </c>
      <c r="J30" s="136"/>
      <c r="K30" s="136"/>
    </row>
    <row r="31" spans="1:11" ht="18" customHeight="1" x14ac:dyDescent="0.2">
      <c r="A31" s="135"/>
      <c r="B31" s="152"/>
      <c r="C31" s="11" t="s">
        <v>22</v>
      </c>
      <c r="D31" s="1">
        <f t="shared" si="14"/>
        <v>0</v>
      </c>
      <c r="E31" s="1">
        <f t="shared" si="14"/>
        <v>0</v>
      </c>
      <c r="F31" s="2">
        <v>0</v>
      </c>
      <c r="G31" s="138"/>
      <c r="H31" s="13" t="s">
        <v>23</v>
      </c>
      <c r="I31" s="118">
        <f>(I28+0.5*I29)/I27*100%</f>
        <v>1</v>
      </c>
      <c r="J31" s="136"/>
      <c r="K31" s="136"/>
    </row>
    <row r="32" spans="1:11" ht="12" customHeight="1" x14ac:dyDescent="0.2">
      <c r="A32" s="135" t="s">
        <v>31</v>
      </c>
      <c r="B32" s="153" t="s">
        <v>32</v>
      </c>
      <c r="C32" s="11" t="s">
        <v>14</v>
      </c>
      <c r="D32" s="5">
        <f>D33+D34+D35+D36</f>
        <v>7534925.3099999996</v>
      </c>
      <c r="E32" s="5">
        <f t="shared" ref="E32" si="15">E33+E34+E35+E36</f>
        <v>7532797.75</v>
      </c>
      <c r="F32" s="5">
        <f>E32/D32*100</f>
        <v>99.971764020047075</v>
      </c>
      <c r="G32" s="153"/>
      <c r="H32" s="153" t="s">
        <v>135</v>
      </c>
      <c r="I32" s="135" t="s">
        <v>149</v>
      </c>
      <c r="J32" s="136" t="s">
        <v>91</v>
      </c>
      <c r="K32" s="136"/>
    </row>
    <row r="33" spans="1:11" ht="12" customHeight="1" x14ac:dyDescent="0.2">
      <c r="A33" s="135"/>
      <c r="B33" s="153"/>
      <c r="C33" s="11" t="s">
        <v>16</v>
      </c>
      <c r="D33" s="107">
        <v>7534925.3099999996</v>
      </c>
      <c r="E33" s="105">
        <v>7532797.75</v>
      </c>
      <c r="F33" s="2">
        <f t="shared" si="2"/>
        <v>99.971764020047075</v>
      </c>
      <c r="G33" s="153"/>
      <c r="H33" s="153"/>
      <c r="I33" s="135"/>
      <c r="J33" s="136"/>
      <c r="K33" s="136"/>
    </row>
    <row r="34" spans="1:11" ht="12" customHeight="1" x14ac:dyDescent="0.2">
      <c r="A34" s="135"/>
      <c r="B34" s="153"/>
      <c r="C34" s="11" t="s">
        <v>18</v>
      </c>
      <c r="D34" s="2">
        <v>0</v>
      </c>
      <c r="E34" s="103">
        <v>0</v>
      </c>
      <c r="F34" s="2">
        <v>0</v>
      </c>
      <c r="G34" s="153"/>
      <c r="H34" s="153"/>
      <c r="I34" s="135"/>
      <c r="J34" s="136"/>
      <c r="K34" s="136"/>
    </row>
    <row r="35" spans="1:11" ht="12" customHeight="1" x14ac:dyDescent="0.2">
      <c r="A35" s="135"/>
      <c r="B35" s="153"/>
      <c r="C35" s="11" t="s">
        <v>20</v>
      </c>
      <c r="D35" s="2">
        <v>0</v>
      </c>
      <c r="E35" s="103">
        <v>0</v>
      </c>
      <c r="F35" s="2">
        <v>0</v>
      </c>
      <c r="G35" s="153"/>
      <c r="H35" s="153"/>
      <c r="I35" s="135"/>
      <c r="J35" s="136"/>
      <c r="K35" s="136"/>
    </row>
    <row r="36" spans="1:11" ht="12" customHeight="1" x14ac:dyDescent="0.2">
      <c r="A36" s="135"/>
      <c r="B36" s="153"/>
      <c r="C36" s="11" t="s">
        <v>22</v>
      </c>
      <c r="D36" s="2">
        <v>0</v>
      </c>
      <c r="E36" s="103">
        <v>0</v>
      </c>
      <c r="F36" s="2">
        <v>0</v>
      </c>
      <c r="G36" s="153"/>
      <c r="H36" s="153"/>
      <c r="I36" s="135"/>
      <c r="J36" s="136"/>
      <c r="K36" s="136"/>
    </row>
    <row r="37" spans="1:11" ht="16.5" customHeight="1" x14ac:dyDescent="0.2">
      <c r="A37" s="140" t="s">
        <v>33</v>
      </c>
      <c r="B37" s="143" t="s">
        <v>34</v>
      </c>
      <c r="C37" s="11" t="s">
        <v>14</v>
      </c>
      <c r="D37" s="5">
        <f>D38+D39+D40+D41</f>
        <v>66786834.280000009</v>
      </c>
      <c r="E37" s="5">
        <f t="shared" ref="E37" si="16">E38+E39+E40+E41</f>
        <v>59918308.870000005</v>
      </c>
      <c r="F37" s="5">
        <f>E37/D37*100</f>
        <v>89.71574939275591</v>
      </c>
      <c r="G37" s="146"/>
      <c r="H37" s="21" t="s">
        <v>25</v>
      </c>
      <c r="I37" s="11">
        <f>I42+I62+I102+I117+I132</f>
        <v>13</v>
      </c>
      <c r="J37" s="149"/>
      <c r="K37" s="149"/>
    </row>
    <row r="38" spans="1:11" ht="18" customHeight="1" x14ac:dyDescent="0.2">
      <c r="A38" s="141"/>
      <c r="B38" s="144"/>
      <c r="C38" s="11" t="s">
        <v>16</v>
      </c>
      <c r="D38" s="2">
        <f>D43+D63+D103+D118+D133</f>
        <v>29123742.810000002</v>
      </c>
      <c r="E38" s="2">
        <f t="shared" ref="E38:F38" si="17">E43+E63+E103+E118+E133</f>
        <v>28777950.820000004</v>
      </c>
      <c r="F38" s="2">
        <f t="shared" si="17"/>
        <v>481.50961383591607</v>
      </c>
      <c r="G38" s="147"/>
      <c r="H38" s="21" t="s">
        <v>17</v>
      </c>
      <c r="I38" s="16">
        <f t="shared" ref="I38:I40" si="18">I43+I63+I103+I118+I133</f>
        <v>12</v>
      </c>
      <c r="J38" s="150"/>
      <c r="K38" s="150"/>
    </row>
    <row r="39" spans="1:11" ht="12" customHeight="1" x14ac:dyDescent="0.2">
      <c r="A39" s="141"/>
      <c r="B39" s="144"/>
      <c r="C39" s="11" t="s">
        <v>18</v>
      </c>
      <c r="D39" s="2">
        <f>D44+D64+D104+D119+D134</f>
        <v>37525747.870000005</v>
      </c>
      <c r="E39" s="2">
        <f t="shared" ref="E39:F41" si="19">E44+E64+E104+E119+E134</f>
        <v>31050699.900000002</v>
      </c>
      <c r="F39" s="2">
        <f t="shared" si="19"/>
        <v>377.58121039814426</v>
      </c>
      <c r="G39" s="147"/>
      <c r="H39" s="21" t="s">
        <v>19</v>
      </c>
      <c r="I39" s="16">
        <f t="shared" si="18"/>
        <v>1</v>
      </c>
      <c r="J39" s="150"/>
      <c r="K39" s="150"/>
    </row>
    <row r="40" spans="1:11" ht="12" customHeight="1" x14ac:dyDescent="0.2">
      <c r="A40" s="141"/>
      <c r="B40" s="144"/>
      <c r="C40" s="11" t="s">
        <v>20</v>
      </c>
      <c r="D40" s="2">
        <f>D45+D65+D105+D120+D135</f>
        <v>0</v>
      </c>
      <c r="E40" s="2">
        <f t="shared" si="19"/>
        <v>0</v>
      </c>
      <c r="F40" s="2">
        <v>0</v>
      </c>
      <c r="G40" s="147"/>
      <c r="H40" s="21" t="s">
        <v>21</v>
      </c>
      <c r="I40" s="16">
        <f t="shared" si="18"/>
        <v>0</v>
      </c>
      <c r="J40" s="150"/>
      <c r="K40" s="150"/>
    </row>
    <row r="41" spans="1:11" ht="19.5" customHeight="1" x14ac:dyDescent="0.2">
      <c r="A41" s="142"/>
      <c r="B41" s="145"/>
      <c r="C41" s="11" t="s">
        <v>22</v>
      </c>
      <c r="D41" s="2">
        <f>D46+D66+D106+D121+D136</f>
        <v>137343.6</v>
      </c>
      <c r="E41" s="2">
        <f t="shared" si="19"/>
        <v>89658.15</v>
      </c>
      <c r="F41" s="2">
        <f t="shared" si="19"/>
        <v>65.280180510777342</v>
      </c>
      <c r="G41" s="148"/>
      <c r="H41" s="21" t="s">
        <v>23</v>
      </c>
      <c r="I41" s="118">
        <f>(I38+0.5*I39)/I37*100%</f>
        <v>0.96153846153846156</v>
      </c>
      <c r="J41" s="151"/>
      <c r="K41" s="151"/>
    </row>
    <row r="42" spans="1:11" ht="19.5" customHeight="1" x14ac:dyDescent="0.2">
      <c r="A42" s="140" t="s">
        <v>35</v>
      </c>
      <c r="B42" s="157" t="s">
        <v>36</v>
      </c>
      <c r="C42" s="11" t="s">
        <v>14</v>
      </c>
      <c r="D42" s="5">
        <f>D43+D44+D45+D46</f>
        <v>2360568.2199999997</v>
      </c>
      <c r="E42" s="5">
        <f t="shared" ref="E42" si="20">E43+E44+E45+E46</f>
        <v>2360568.2199999997</v>
      </c>
      <c r="F42" s="5">
        <f>E42/D42*100</f>
        <v>100</v>
      </c>
      <c r="G42" s="140" t="s">
        <v>102</v>
      </c>
      <c r="H42" s="21" t="s">
        <v>25</v>
      </c>
      <c r="I42" s="11">
        <v>2</v>
      </c>
      <c r="J42" s="149"/>
      <c r="K42" s="149"/>
    </row>
    <row r="43" spans="1:11" ht="18" customHeight="1" x14ac:dyDescent="0.2">
      <c r="A43" s="141"/>
      <c r="B43" s="158"/>
      <c r="C43" s="11" t="s">
        <v>16</v>
      </c>
      <c r="D43" s="2">
        <f>D48+D53+D58</f>
        <v>1360568.22</v>
      </c>
      <c r="E43" s="2">
        <f>E48+E53+E58</f>
        <v>1360568.22</v>
      </c>
      <c r="F43" s="2">
        <f t="shared" si="2"/>
        <v>100</v>
      </c>
      <c r="G43" s="141"/>
      <c r="H43" s="21" t="s">
        <v>17</v>
      </c>
      <c r="I43" s="11">
        <v>2</v>
      </c>
      <c r="J43" s="150"/>
      <c r="K43" s="150"/>
    </row>
    <row r="44" spans="1:11" ht="12" customHeight="1" x14ac:dyDescent="0.2">
      <c r="A44" s="141"/>
      <c r="B44" s="158"/>
      <c r="C44" s="11" t="s">
        <v>18</v>
      </c>
      <c r="D44" s="2">
        <f t="shared" ref="D44:E46" si="21">D49+D54+D59</f>
        <v>1000000</v>
      </c>
      <c r="E44" s="2">
        <f t="shared" si="21"/>
        <v>1000000</v>
      </c>
      <c r="F44" s="2">
        <f t="shared" si="2"/>
        <v>100</v>
      </c>
      <c r="G44" s="141"/>
      <c r="H44" s="21" t="s">
        <v>19</v>
      </c>
      <c r="I44" s="11">
        <v>0</v>
      </c>
      <c r="J44" s="150"/>
      <c r="K44" s="150"/>
    </row>
    <row r="45" spans="1:11" ht="12" customHeight="1" x14ac:dyDescent="0.2">
      <c r="A45" s="141"/>
      <c r="B45" s="158"/>
      <c r="C45" s="11" t="s">
        <v>20</v>
      </c>
      <c r="D45" s="2">
        <f t="shared" si="21"/>
        <v>0</v>
      </c>
      <c r="E45" s="2">
        <f t="shared" si="21"/>
        <v>0</v>
      </c>
      <c r="F45" s="2">
        <v>0</v>
      </c>
      <c r="G45" s="141"/>
      <c r="H45" s="21" t="s">
        <v>21</v>
      </c>
      <c r="I45" s="11">
        <v>0</v>
      </c>
      <c r="J45" s="150"/>
      <c r="K45" s="150"/>
    </row>
    <row r="46" spans="1:11" ht="12" customHeight="1" x14ac:dyDescent="0.2">
      <c r="A46" s="142"/>
      <c r="B46" s="159"/>
      <c r="C46" s="11" t="s">
        <v>22</v>
      </c>
      <c r="D46" s="2">
        <f t="shared" si="21"/>
        <v>0</v>
      </c>
      <c r="E46" s="2">
        <f t="shared" si="21"/>
        <v>0</v>
      </c>
      <c r="F46" s="2">
        <v>0</v>
      </c>
      <c r="G46" s="141"/>
      <c r="H46" s="21" t="s">
        <v>23</v>
      </c>
      <c r="I46" s="118">
        <f>(I43+0.5*I44)/I42*100%</f>
        <v>1</v>
      </c>
      <c r="J46" s="151"/>
      <c r="K46" s="151"/>
    </row>
    <row r="47" spans="1:11" ht="12" customHeight="1" x14ac:dyDescent="0.2">
      <c r="A47" s="140" t="s">
        <v>259</v>
      </c>
      <c r="B47" s="154" t="s">
        <v>37</v>
      </c>
      <c r="C47" s="11" t="s">
        <v>14</v>
      </c>
      <c r="D47" s="5">
        <f>D48+D49+D50+D51</f>
        <v>1307936.6399999999</v>
      </c>
      <c r="E47" s="5">
        <f t="shared" ref="E47" si="22">E48+E49+E50+E51</f>
        <v>1307936.6399999999</v>
      </c>
      <c r="F47" s="5">
        <f>E47/D47*100</f>
        <v>100</v>
      </c>
      <c r="G47" s="140"/>
      <c r="H47" s="154" t="s">
        <v>107</v>
      </c>
      <c r="I47" s="135" t="s">
        <v>149</v>
      </c>
      <c r="J47" s="149" t="s">
        <v>91</v>
      </c>
      <c r="K47" s="149"/>
    </row>
    <row r="48" spans="1:11" ht="12" customHeight="1" x14ac:dyDescent="0.2">
      <c r="A48" s="141"/>
      <c r="B48" s="155"/>
      <c r="C48" s="11" t="s">
        <v>16</v>
      </c>
      <c r="D48" s="104">
        <v>1307936.6399999999</v>
      </c>
      <c r="E48" s="105">
        <v>1307936.6399999999</v>
      </c>
      <c r="F48" s="2">
        <f t="shared" si="2"/>
        <v>100</v>
      </c>
      <c r="G48" s="141"/>
      <c r="H48" s="155"/>
      <c r="I48" s="135"/>
      <c r="J48" s="150"/>
      <c r="K48" s="150"/>
    </row>
    <row r="49" spans="1:11" ht="12" customHeight="1" x14ac:dyDescent="0.2">
      <c r="A49" s="141"/>
      <c r="B49" s="155"/>
      <c r="C49" s="11" t="s">
        <v>18</v>
      </c>
      <c r="D49" s="2">
        <v>0</v>
      </c>
      <c r="E49" s="2">
        <v>0</v>
      </c>
      <c r="F49" s="2">
        <v>0</v>
      </c>
      <c r="G49" s="141"/>
      <c r="H49" s="155"/>
      <c r="I49" s="135"/>
      <c r="J49" s="150"/>
      <c r="K49" s="150"/>
    </row>
    <row r="50" spans="1:11" ht="12" customHeight="1" x14ac:dyDescent="0.2">
      <c r="A50" s="141"/>
      <c r="B50" s="155"/>
      <c r="C50" s="11" t="s">
        <v>20</v>
      </c>
      <c r="D50" s="2">
        <v>0</v>
      </c>
      <c r="E50" s="2">
        <v>0</v>
      </c>
      <c r="F50" s="2">
        <v>0</v>
      </c>
      <c r="G50" s="141"/>
      <c r="H50" s="155"/>
      <c r="I50" s="135"/>
      <c r="J50" s="150"/>
      <c r="K50" s="150"/>
    </row>
    <row r="51" spans="1:11" ht="12" customHeight="1" x14ac:dyDescent="0.2">
      <c r="A51" s="142"/>
      <c r="B51" s="156"/>
      <c r="C51" s="11" t="s">
        <v>22</v>
      </c>
      <c r="D51" s="2">
        <v>0</v>
      </c>
      <c r="E51" s="2">
        <v>0</v>
      </c>
      <c r="F51" s="2">
        <v>0</v>
      </c>
      <c r="G51" s="142"/>
      <c r="H51" s="156"/>
      <c r="I51" s="135"/>
      <c r="J51" s="151"/>
      <c r="K51" s="151"/>
    </row>
    <row r="52" spans="1:11" ht="12" customHeight="1" x14ac:dyDescent="0.2">
      <c r="A52" s="140" t="s">
        <v>111</v>
      </c>
      <c r="B52" s="154" t="s">
        <v>39</v>
      </c>
      <c r="C52" s="11" t="s">
        <v>14</v>
      </c>
      <c r="D52" s="5">
        <f>D53+D54+D55+D56</f>
        <v>0</v>
      </c>
      <c r="E52" s="5">
        <f>E53+E54+E55+E56</f>
        <v>0</v>
      </c>
      <c r="F52" s="5">
        <f>F53+F54+F55+F56</f>
        <v>0</v>
      </c>
      <c r="G52" s="22"/>
      <c r="H52" s="165" t="s">
        <v>255</v>
      </c>
      <c r="I52" s="166"/>
      <c r="J52" s="149" t="s">
        <v>89</v>
      </c>
      <c r="K52" s="149"/>
    </row>
    <row r="53" spans="1:11" ht="12" customHeight="1" x14ac:dyDescent="0.2">
      <c r="A53" s="141"/>
      <c r="B53" s="155"/>
      <c r="C53" s="11" t="s">
        <v>16</v>
      </c>
      <c r="D53" s="3">
        <v>0</v>
      </c>
      <c r="E53" s="2">
        <v>0</v>
      </c>
      <c r="F53" s="2">
        <v>0</v>
      </c>
      <c r="G53" s="22"/>
      <c r="H53" s="167"/>
      <c r="I53" s="168"/>
      <c r="J53" s="150"/>
      <c r="K53" s="150"/>
    </row>
    <row r="54" spans="1:11" ht="12" customHeight="1" x14ac:dyDescent="0.2">
      <c r="A54" s="141"/>
      <c r="B54" s="155"/>
      <c r="C54" s="11" t="s">
        <v>18</v>
      </c>
      <c r="D54" s="2">
        <v>0</v>
      </c>
      <c r="E54" s="2">
        <v>0</v>
      </c>
      <c r="F54" s="2">
        <v>0</v>
      </c>
      <c r="G54" s="22"/>
      <c r="H54" s="167"/>
      <c r="I54" s="168"/>
      <c r="J54" s="150"/>
      <c r="K54" s="150"/>
    </row>
    <row r="55" spans="1:11" ht="12" customHeight="1" x14ac:dyDescent="0.2">
      <c r="A55" s="141"/>
      <c r="B55" s="155"/>
      <c r="C55" s="11" t="s">
        <v>20</v>
      </c>
      <c r="D55" s="2">
        <v>0</v>
      </c>
      <c r="E55" s="2">
        <v>0</v>
      </c>
      <c r="F55" s="2">
        <v>0</v>
      </c>
      <c r="G55" s="22"/>
      <c r="H55" s="167"/>
      <c r="I55" s="168"/>
      <c r="J55" s="150"/>
      <c r="K55" s="150"/>
    </row>
    <row r="56" spans="1:11" x14ac:dyDescent="0.2">
      <c r="A56" s="142"/>
      <c r="B56" s="156"/>
      <c r="C56" s="11" t="s">
        <v>22</v>
      </c>
      <c r="D56" s="2">
        <v>0</v>
      </c>
      <c r="E56" s="2">
        <v>0</v>
      </c>
      <c r="F56" s="2">
        <v>0</v>
      </c>
      <c r="G56" s="22"/>
      <c r="H56" s="169"/>
      <c r="I56" s="170"/>
      <c r="J56" s="151"/>
      <c r="K56" s="151"/>
    </row>
    <row r="57" spans="1:11" x14ac:dyDescent="0.2">
      <c r="A57" s="140" t="s">
        <v>112</v>
      </c>
      <c r="B57" s="154" t="s">
        <v>113</v>
      </c>
      <c r="C57" s="15" t="s">
        <v>14</v>
      </c>
      <c r="D57" s="5">
        <f>D58+D59+D60+D61</f>
        <v>1052631.58</v>
      </c>
      <c r="E57" s="5">
        <f t="shared" ref="E57" si="23">E58+E59+E60+E61</f>
        <v>1052631.58</v>
      </c>
      <c r="F57" s="5">
        <f>E57/D57*100</f>
        <v>100</v>
      </c>
      <c r="G57" s="141"/>
      <c r="H57" s="154" t="s">
        <v>238</v>
      </c>
      <c r="I57" s="135" t="s">
        <v>149</v>
      </c>
      <c r="J57" s="149" t="s">
        <v>90</v>
      </c>
      <c r="K57" s="149"/>
    </row>
    <row r="58" spans="1:11" x14ac:dyDescent="0.2">
      <c r="A58" s="141"/>
      <c r="B58" s="155"/>
      <c r="C58" s="15" t="s">
        <v>16</v>
      </c>
      <c r="D58" s="105">
        <v>52631.58</v>
      </c>
      <c r="E58" s="105">
        <v>52631.58</v>
      </c>
      <c r="F58" s="2">
        <f t="shared" si="2"/>
        <v>100</v>
      </c>
      <c r="G58" s="141"/>
      <c r="H58" s="155"/>
      <c r="I58" s="135"/>
      <c r="J58" s="150"/>
      <c r="K58" s="150"/>
    </row>
    <row r="59" spans="1:11" x14ac:dyDescent="0.2">
      <c r="A59" s="141"/>
      <c r="B59" s="155"/>
      <c r="C59" s="15" t="s">
        <v>18</v>
      </c>
      <c r="D59" s="105">
        <v>1000000</v>
      </c>
      <c r="E59" s="105">
        <v>1000000</v>
      </c>
      <c r="F59" s="2">
        <f t="shared" si="2"/>
        <v>100</v>
      </c>
      <c r="G59" s="141"/>
      <c r="H59" s="155"/>
      <c r="I59" s="135"/>
      <c r="J59" s="150"/>
      <c r="K59" s="150"/>
    </row>
    <row r="60" spans="1:11" x14ac:dyDescent="0.2">
      <c r="A60" s="141"/>
      <c r="B60" s="155"/>
      <c r="C60" s="15" t="s">
        <v>20</v>
      </c>
      <c r="D60" s="2">
        <v>0</v>
      </c>
      <c r="E60" s="2">
        <v>0</v>
      </c>
      <c r="F60" s="2">
        <v>0</v>
      </c>
      <c r="G60" s="141"/>
      <c r="H60" s="155"/>
      <c r="I60" s="135"/>
      <c r="J60" s="150"/>
      <c r="K60" s="150"/>
    </row>
    <row r="61" spans="1:11" x14ac:dyDescent="0.2">
      <c r="A61" s="142"/>
      <c r="B61" s="156"/>
      <c r="C61" s="15" t="s">
        <v>22</v>
      </c>
      <c r="D61" s="2">
        <v>0</v>
      </c>
      <c r="E61" s="2">
        <v>0</v>
      </c>
      <c r="F61" s="2">
        <v>0</v>
      </c>
      <c r="G61" s="142"/>
      <c r="H61" s="156"/>
      <c r="I61" s="135"/>
      <c r="J61" s="151"/>
      <c r="K61" s="151"/>
    </row>
    <row r="62" spans="1:11" ht="24" customHeight="1" x14ac:dyDescent="0.2">
      <c r="A62" s="135" t="s">
        <v>40</v>
      </c>
      <c r="B62" s="152" t="s">
        <v>41</v>
      </c>
      <c r="C62" s="11" t="s">
        <v>14</v>
      </c>
      <c r="D62" s="5">
        <f>D63+D64+D65+D66</f>
        <v>30752354.84</v>
      </c>
      <c r="E62" s="5">
        <f t="shared" ref="E62" si="24">E63+E64+E65+E66</f>
        <v>23931514.879999999</v>
      </c>
      <c r="F62" s="5">
        <f>E62/D62*100</f>
        <v>77.8201051740986</v>
      </c>
      <c r="G62" s="154" t="s">
        <v>102</v>
      </c>
      <c r="H62" s="13" t="s">
        <v>25</v>
      </c>
      <c r="I62" s="11">
        <v>6</v>
      </c>
      <c r="J62" s="136"/>
      <c r="K62" s="136"/>
    </row>
    <row r="63" spans="1:11" ht="22.5" customHeight="1" x14ac:dyDescent="0.2">
      <c r="A63" s="135"/>
      <c r="B63" s="152"/>
      <c r="C63" s="11" t="s">
        <v>16</v>
      </c>
      <c r="D63" s="1">
        <f>D68+D73+D78+D83+D88+D93+D98</f>
        <v>1870117.73</v>
      </c>
      <c r="E63" s="1">
        <f>E68+E73+E78+E83+E88+E93+E98</f>
        <v>1524325.74</v>
      </c>
      <c r="F63" s="2">
        <f t="shared" si="2"/>
        <v>81.509613835916099</v>
      </c>
      <c r="G63" s="155"/>
      <c r="H63" s="13" t="s">
        <v>17</v>
      </c>
      <c r="I63" s="11">
        <v>5</v>
      </c>
      <c r="J63" s="136"/>
      <c r="K63" s="136"/>
    </row>
    <row r="64" spans="1:11" ht="12" customHeight="1" x14ac:dyDescent="0.2">
      <c r="A64" s="135"/>
      <c r="B64" s="152"/>
      <c r="C64" s="11" t="s">
        <v>18</v>
      </c>
      <c r="D64" s="1">
        <f t="shared" ref="D64:E66" si="25">D69+D74+D79+D84+D89+D94+D99</f>
        <v>28882237.109999999</v>
      </c>
      <c r="E64" s="1">
        <f t="shared" si="25"/>
        <v>22407189.140000001</v>
      </c>
      <c r="F64" s="2">
        <f t="shared" si="2"/>
        <v>77.581210398144265</v>
      </c>
      <c r="G64" s="155"/>
      <c r="H64" s="13" t="s">
        <v>19</v>
      </c>
      <c r="I64" s="11">
        <v>1</v>
      </c>
      <c r="J64" s="136"/>
      <c r="K64" s="136"/>
    </row>
    <row r="65" spans="1:11" ht="18" customHeight="1" x14ac:dyDescent="0.2">
      <c r="A65" s="135"/>
      <c r="B65" s="152"/>
      <c r="C65" s="11" t="s">
        <v>20</v>
      </c>
      <c r="D65" s="1">
        <f t="shared" si="25"/>
        <v>0</v>
      </c>
      <c r="E65" s="1">
        <f t="shared" si="25"/>
        <v>0</v>
      </c>
      <c r="F65" s="2">
        <v>0</v>
      </c>
      <c r="G65" s="155"/>
      <c r="H65" s="13" t="s">
        <v>21</v>
      </c>
      <c r="I65" s="11">
        <v>0</v>
      </c>
      <c r="J65" s="136"/>
      <c r="K65" s="136"/>
    </row>
    <row r="66" spans="1:11" ht="19.5" customHeight="1" x14ac:dyDescent="0.2">
      <c r="A66" s="135"/>
      <c r="B66" s="152"/>
      <c r="C66" s="11" t="s">
        <v>22</v>
      </c>
      <c r="D66" s="1">
        <f t="shared" si="25"/>
        <v>0</v>
      </c>
      <c r="E66" s="1">
        <f t="shared" si="25"/>
        <v>0</v>
      </c>
      <c r="F66" s="2">
        <v>0</v>
      </c>
      <c r="G66" s="156"/>
      <c r="H66" s="13" t="s">
        <v>23</v>
      </c>
      <c r="I66" s="118">
        <f>(I63+0.5*I64)/I62*100%</f>
        <v>0.91666666666666663</v>
      </c>
      <c r="J66" s="136"/>
      <c r="K66" s="136"/>
    </row>
    <row r="67" spans="1:11" ht="12" customHeight="1" x14ac:dyDescent="0.2">
      <c r="A67" s="140" t="s">
        <v>42</v>
      </c>
      <c r="B67" s="154" t="s">
        <v>43</v>
      </c>
      <c r="C67" s="11" t="s">
        <v>14</v>
      </c>
      <c r="D67" s="5">
        <f>D68+D69+D70+D71</f>
        <v>7855476.8399999999</v>
      </c>
      <c r="E67" s="5">
        <f t="shared" ref="E67" si="26">E68+E69+E70+E71</f>
        <v>7855476.8399999999</v>
      </c>
      <c r="F67" s="5">
        <f>E67/D67*100</f>
        <v>100</v>
      </c>
      <c r="G67" s="154"/>
      <c r="H67" s="154" t="s">
        <v>238</v>
      </c>
      <c r="I67" s="135" t="s">
        <v>149</v>
      </c>
      <c r="J67" s="149" t="s">
        <v>90</v>
      </c>
      <c r="K67" s="149"/>
    </row>
    <row r="68" spans="1:11" ht="12" customHeight="1" x14ac:dyDescent="0.2">
      <c r="A68" s="141"/>
      <c r="B68" s="155"/>
      <c r="C68" s="11" t="s">
        <v>16</v>
      </c>
      <c r="D68" s="105">
        <v>392773.84</v>
      </c>
      <c r="E68" s="105">
        <v>392773.84</v>
      </c>
      <c r="F68" s="2">
        <v>0</v>
      </c>
      <c r="G68" s="155"/>
      <c r="H68" s="155"/>
      <c r="I68" s="135"/>
      <c r="J68" s="150"/>
      <c r="K68" s="150"/>
    </row>
    <row r="69" spans="1:11" ht="12" customHeight="1" x14ac:dyDescent="0.2">
      <c r="A69" s="141"/>
      <c r="B69" s="155"/>
      <c r="C69" s="11" t="s">
        <v>18</v>
      </c>
      <c r="D69" s="105">
        <v>7462703</v>
      </c>
      <c r="E69" s="105">
        <v>7462703</v>
      </c>
      <c r="F69" s="2">
        <v>0</v>
      </c>
      <c r="G69" s="155"/>
      <c r="H69" s="155"/>
      <c r="I69" s="135"/>
      <c r="J69" s="150"/>
      <c r="K69" s="150"/>
    </row>
    <row r="70" spans="1:11" ht="12" customHeight="1" x14ac:dyDescent="0.2">
      <c r="A70" s="141"/>
      <c r="B70" s="155"/>
      <c r="C70" s="11" t="s">
        <v>20</v>
      </c>
      <c r="D70" s="2">
        <v>0</v>
      </c>
      <c r="E70" s="2">
        <v>0</v>
      </c>
      <c r="F70" s="2">
        <v>0</v>
      </c>
      <c r="G70" s="155"/>
      <c r="H70" s="155"/>
      <c r="I70" s="135"/>
      <c r="J70" s="150"/>
      <c r="K70" s="150"/>
    </row>
    <row r="71" spans="1:11" ht="42.75" customHeight="1" x14ac:dyDescent="0.2">
      <c r="A71" s="142"/>
      <c r="B71" s="156"/>
      <c r="C71" s="11" t="s">
        <v>22</v>
      </c>
      <c r="D71" s="2">
        <v>0</v>
      </c>
      <c r="E71" s="2">
        <v>0</v>
      </c>
      <c r="F71" s="2">
        <v>0</v>
      </c>
      <c r="G71" s="156"/>
      <c r="H71" s="156"/>
      <c r="I71" s="135"/>
      <c r="J71" s="151"/>
      <c r="K71" s="151"/>
    </row>
    <row r="72" spans="1:11" ht="12" customHeight="1" x14ac:dyDescent="0.2">
      <c r="A72" s="160" t="s">
        <v>106</v>
      </c>
      <c r="B72" s="154" t="s">
        <v>116</v>
      </c>
      <c r="C72" s="11" t="s">
        <v>14</v>
      </c>
      <c r="D72" s="5">
        <f>D73+D74+D75+D76</f>
        <v>2454275.4900000002</v>
      </c>
      <c r="E72" s="5">
        <f t="shared" ref="E72" si="27">E73+E74+E75+E76</f>
        <v>2454225</v>
      </c>
      <c r="F72" s="5">
        <f>E72/D72*100</f>
        <v>99.99794277373482</v>
      </c>
      <c r="G72" s="140"/>
      <c r="H72" s="154" t="s">
        <v>236</v>
      </c>
      <c r="I72" s="160" t="s">
        <v>149</v>
      </c>
      <c r="J72" s="149" t="s">
        <v>90</v>
      </c>
      <c r="K72" s="149"/>
    </row>
    <row r="73" spans="1:11" ht="12" customHeight="1" x14ac:dyDescent="0.2">
      <c r="A73" s="141"/>
      <c r="B73" s="155"/>
      <c r="C73" s="11" t="s">
        <v>16</v>
      </c>
      <c r="D73" s="106">
        <v>122713.77</v>
      </c>
      <c r="E73" s="105">
        <f>122713.77-2.52</f>
        <v>122711.25</v>
      </c>
      <c r="F73" s="2">
        <v>0</v>
      </c>
      <c r="G73" s="141"/>
      <c r="H73" s="155"/>
      <c r="I73" s="161"/>
      <c r="J73" s="150"/>
      <c r="K73" s="150"/>
    </row>
    <row r="74" spans="1:11" ht="12" customHeight="1" x14ac:dyDescent="0.2">
      <c r="A74" s="141"/>
      <c r="B74" s="155"/>
      <c r="C74" s="11" t="s">
        <v>18</v>
      </c>
      <c r="D74" s="106">
        <v>2331561.7200000002</v>
      </c>
      <c r="E74" s="105">
        <f>2331561.72-47.97</f>
        <v>2331513.75</v>
      </c>
      <c r="F74" s="2">
        <v>0</v>
      </c>
      <c r="G74" s="141"/>
      <c r="H74" s="155"/>
      <c r="I74" s="161"/>
      <c r="J74" s="150"/>
      <c r="K74" s="150"/>
    </row>
    <row r="75" spans="1:11" ht="12" customHeight="1" x14ac:dyDescent="0.2">
      <c r="A75" s="141"/>
      <c r="B75" s="155"/>
      <c r="C75" s="11" t="s">
        <v>20</v>
      </c>
      <c r="D75" s="2">
        <v>0</v>
      </c>
      <c r="E75" s="2">
        <v>0</v>
      </c>
      <c r="F75" s="2">
        <v>0</v>
      </c>
      <c r="G75" s="141"/>
      <c r="H75" s="155"/>
      <c r="I75" s="161"/>
      <c r="J75" s="150"/>
      <c r="K75" s="150"/>
    </row>
    <row r="76" spans="1:11" ht="12" customHeight="1" x14ac:dyDescent="0.2">
      <c r="A76" s="142"/>
      <c r="B76" s="156"/>
      <c r="C76" s="11" t="s">
        <v>22</v>
      </c>
      <c r="D76" s="2">
        <v>0</v>
      </c>
      <c r="E76" s="2">
        <v>0</v>
      </c>
      <c r="F76" s="2">
        <v>0</v>
      </c>
      <c r="G76" s="142"/>
      <c r="H76" s="156"/>
      <c r="I76" s="162"/>
      <c r="J76" s="151"/>
      <c r="K76" s="151"/>
    </row>
    <row r="77" spans="1:11" ht="12" customHeight="1" x14ac:dyDescent="0.2">
      <c r="A77" s="160" t="s">
        <v>114</v>
      </c>
      <c r="B77" s="154" t="s">
        <v>115</v>
      </c>
      <c r="C77" s="15" t="s">
        <v>14</v>
      </c>
      <c r="D77" s="5">
        <f>D78+D79+D80+D81</f>
        <v>3320735.84</v>
      </c>
      <c r="E77" s="5">
        <f t="shared" ref="E77" si="28">E78+E79+E80+E81</f>
        <v>3320735.84</v>
      </c>
      <c r="F77" s="5">
        <f>E77/D77*100</f>
        <v>100</v>
      </c>
      <c r="G77" s="154"/>
      <c r="H77" s="154" t="s">
        <v>239</v>
      </c>
      <c r="I77" s="135" t="s">
        <v>149</v>
      </c>
      <c r="J77" s="149" t="s">
        <v>90</v>
      </c>
      <c r="K77" s="172"/>
    </row>
    <row r="78" spans="1:11" ht="12" customHeight="1" x14ac:dyDescent="0.2">
      <c r="A78" s="141"/>
      <c r="B78" s="155"/>
      <c r="C78" s="15" t="s">
        <v>16</v>
      </c>
      <c r="D78" s="105">
        <v>166036.78999999998</v>
      </c>
      <c r="E78" s="105">
        <v>166036.78999999998</v>
      </c>
      <c r="F78" s="2">
        <v>0</v>
      </c>
      <c r="G78" s="155"/>
      <c r="H78" s="155"/>
      <c r="I78" s="135"/>
      <c r="J78" s="150"/>
      <c r="K78" s="173"/>
    </row>
    <row r="79" spans="1:11" ht="12" customHeight="1" x14ac:dyDescent="0.2">
      <c r="A79" s="141"/>
      <c r="B79" s="155"/>
      <c r="C79" s="15" t="s">
        <v>18</v>
      </c>
      <c r="D79" s="105">
        <v>3154699.05</v>
      </c>
      <c r="E79" s="105">
        <v>3154699.05</v>
      </c>
      <c r="F79" s="2">
        <v>0</v>
      </c>
      <c r="G79" s="155"/>
      <c r="H79" s="155"/>
      <c r="I79" s="135"/>
      <c r="J79" s="150"/>
      <c r="K79" s="173"/>
    </row>
    <row r="80" spans="1:11" ht="12" customHeight="1" x14ac:dyDescent="0.2">
      <c r="A80" s="141"/>
      <c r="B80" s="155"/>
      <c r="C80" s="15" t="s">
        <v>20</v>
      </c>
      <c r="D80" s="2">
        <v>0</v>
      </c>
      <c r="E80" s="2">
        <v>0</v>
      </c>
      <c r="F80" s="2">
        <v>0</v>
      </c>
      <c r="G80" s="155"/>
      <c r="H80" s="155"/>
      <c r="I80" s="135"/>
      <c r="J80" s="150"/>
      <c r="K80" s="173"/>
    </row>
    <row r="81" spans="1:11" ht="17.25" customHeight="1" x14ac:dyDescent="0.2">
      <c r="A81" s="142"/>
      <c r="B81" s="156"/>
      <c r="C81" s="15" t="s">
        <v>22</v>
      </c>
      <c r="D81" s="2">
        <v>0</v>
      </c>
      <c r="E81" s="2">
        <v>0</v>
      </c>
      <c r="F81" s="2">
        <v>0</v>
      </c>
      <c r="G81" s="156"/>
      <c r="H81" s="156"/>
      <c r="I81" s="135"/>
      <c r="J81" s="151"/>
      <c r="K81" s="174"/>
    </row>
    <row r="82" spans="1:11" ht="12" customHeight="1" x14ac:dyDescent="0.2">
      <c r="A82" s="160" t="s">
        <v>117</v>
      </c>
      <c r="B82" s="154" t="s">
        <v>118</v>
      </c>
      <c r="C82" s="15" t="s">
        <v>14</v>
      </c>
      <c r="D82" s="5">
        <f>D83+D84+D85+D86</f>
        <v>9956077.1999999993</v>
      </c>
      <c r="E82" s="5">
        <f t="shared" ref="E82" si="29">E83+E84+E85+E86</f>
        <v>9956077.1999999993</v>
      </c>
      <c r="F82" s="5">
        <f>E82/D82*100</f>
        <v>100</v>
      </c>
      <c r="G82" s="154"/>
      <c r="H82" s="154" t="s">
        <v>239</v>
      </c>
      <c r="I82" s="160" t="s">
        <v>149</v>
      </c>
      <c r="J82" s="149" t="s">
        <v>90</v>
      </c>
      <c r="K82" s="149"/>
    </row>
    <row r="83" spans="1:11" ht="12" customHeight="1" x14ac:dyDescent="0.2">
      <c r="A83" s="141"/>
      <c r="B83" s="155"/>
      <c r="C83" s="15" t="s">
        <v>16</v>
      </c>
      <c r="D83" s="105">
        <v>497803.86</v>
      </c>
      <c r="E83" s="105">
        <v>497803.86</v>
      </c>
      <c r="F83" s="2">
        <v>0</v>
      </c>
      <c r="G83" s="155"/>
      <c r="H83" s="155"/>
      <c r="I83" s="161"/>
      <c r="J83" s="150"/>
      <c r="K83" s="150"/>
    </row>
    <row r="84" spans="1:11" ht="12" customHeight="1" x14ac:dyDescent="0.2">
      <c r="A84" s="141"/>
      <c r="B84" s="155"/>
      <c r="C84" s="15" t="s">
        <v>18</v>
      </c>
      <c r="D84" s="105">
        <v>9458273.3399999999</v>
      </c>
      <c r="E84" s="105">
        <v>9458273.3399999999</v>
      </c>
      <c r="F84" s="2">
        <v>0</v>
      </c>
      <c r="G84" s="155"/>
      <c r="H84" s="155"/>
      <c r="I84" s="161"/>
      <c r="J84" s="150"/>
      <c r="K84" s="150"/>
    </row>
    <row r="85" spans="1:11" ht="12" customHeight="1" x14ac:dyDescent="0.2">
      <c r="A85" s="141"/>
      <c r="B85" s="155"/>
      <c r="C85" s="15" t="s">
        <v>20</v>
      </c>
      <c r="D85" s="2">
        <v>0</v>
      </c>
      <c r="E85" s="2">
        <v>0</v>
      </c>
      <c r="F85" s="2">
        <v>0</v>
      </c>
      <c r="G85" s="155"/>
      <c r="H85" s="155"/>
      <c r="I85" s="161"/>
      <c r="J85" s="150"/>
      <c r="K85" s="150"/>
    </row>
    <row r="86" spans="1:11" ht="14.25" customHeight="1" x14ac:dyDescent="0.2">
      <c r="A86" s="142"/>
      <c r="B86" s="156"/>
      <c r="C86" s="15" t="s">
        <v>22</v>
      </c>
      <c r="D86" s="2">
        <v>0</v>
      </c>
      <c r="E86" s="2">
        <v>0</v>
      </c>
      <c r="F86" s="2">
        <v>0</v>
      </c>
      <c r="G86" s="156"/>
      <c r="H86" s="156"/>
      <c r="I86" s="162"/>
      <c r="J86" s="151"/>
      <c r="K86" s="151"/>
    </row>
    <row r="87" spans="1:11" ht="12" customHeight="1" x14ac:dyDescent="0.2">
      <c r="A87" s="160" t="s">
        <v>257</v>
      </c>
      <c r="B87" s="154" t="s">
        <v>253</v>
      </c>
      <c r="C87" s="15" t="s">
        <v>14</v>
      </c>
      <c r="D87" s="5">
        <f>D88+D89+D90+D91</f>
        <v>6815789.4699999997</v>
      </c>
      <c r="E87" s="5">
        <f t="shared" ref="E87" si="30">E88+E89+E90+E91</f>
        <v>0</v>
      </c>
      <c r="F87" s="5">
        <f>E87/D87*100</f>
        <v>0</v>
      </c>
      <c r="G87" s="154"/>
      <c r="H87" s="154" t="s">
        <v>262</v>
      </c>
      <c r="I87" s="140" t="s">
        <v>38</v>
      </c>
      <c r="J87" s="149" t="s">
        <v>89</v>
      </c>
      <c r="K87" s="149" t="s">
        <v>241</v>
      </c>
    </row>
    <row r="88" spans="1:11" ht="12" customHeight="1" x14ac:dyDescent="0.2">
      <c r="A88" s="141"/>
      <c r="B88" s="155"/>
      <c r="C88" s="15" t="s">
        <v>16</v>
      </c>
      <c r="D88" s="105">
        <v>340789.47</v>
      </c>
      <c r="E88" s="105">
        <v>0</v>
      </c>
      <c r="F88" s="2">
        <v>0</v>
      </c>
      <c r="G88" s="155"/>
      <c r="H88" s="155"/>
      <c r="I88" s="141"/>
      <c r="J88" s="150"/>
      <c r="K88" s="150"/>
    </row>
    <row r="89" spans="1:11" ht="17.25" customHeight="1" x14ac:dyDescent="0.2">
      <c r="A89" s="141"/>
      <c r="B89" s="155"/>
      <c r="C89" s="15" t="s">
        <v>18</v>
      </c>
      <c r="D89" s="105">
        <v>6475000</v>
      </c>
      <c r="E89" s="105">
        <v>0</v>
      </c>
      <c r="F89" s="2">
        <v>0</v>
      </c>
      <c r="G89" s="155"/>
      <c r="H89" s="155"/>
      <c r="I89" s="141"/>
      <c r="J89" s="150"/>
      <c r="K89" s="150"/>
    </row>
    <row r="90" spans="1:11" ht="15.75" customHeight="1" x14ac:dyDescent="0.2">
      <c r="A90" s="141"/>
      <c r="B90" s="155"/>
      <c r="C90" s="15" t="s">
        <v>20</v>
      </c>
      <c r="D90" s="2">
        <v>0</v>
      </c>
      <c r="E90" s="2">
        <v>0</v>
      </c>
      <c r="F90" s="2">
        <v>0</v>
      </c>
      <c r="G90" s="155"/>
      <c r="H90" s="155"/>
      <c r="I90" s="141"/>
      <c r="J90" s="150"/>
      <c r="K90" s="150"/>
    </row>
    <row r="91" spans="1:11" ht="14.25" customHeight="1" x14ac:dyDescent="0.2">
      <c r="A91" s="142"/>
      <c r="B91" s="156"/>
      <c r="C91" s="15" t="s">
        <v>22</v>
      </c>
      <c r="D91" s="2">
        <v>0</v>
      </c>
      <c r="E91" s="2">
        <v>0</v>
      </c>
      <c r="F91" s="2">
        <v>0</v>
      </c>
      <c r="G91" s="156"/>
      <c r="H91" s="156"/>
      <c r="I91" s="142"/>
      <c r="J91" s="151"/>
      <c r="K91" s="151"/>
    </row>
    <row r="92" spans="1:11" ht="12" customHeight="1" x14ac:dyDescent="0.2">
      <c r="A92" s="140" t="s">
        <v>119</v>
      </c>
      <c r="B92" s="154" t="s">
        <v>39</v>
      </c>
      <c r="C92" s="15" t="s">
        <v>14</v>
      </c>
      <c r="D92" s="5">
        <f>D93+D94+D95+D96</f>
        <v>0</v>
      </c>
      <c r="E92" s="5">
        <f t="shared" ref="E92" si="31">E93+E94+E95+E96</f>
        <v>0</v>
      </c>
      <c r="F92" s="5">
        <v>0</v>
      </c>
      <c r="G92" s="140"/>
      <c r="H92" s="165" t="s">
        <v>255</v>
      </c>
      <c r="I92" s="166"/>
      <c r="J92" s="149"/>
      <c r="K92" s="149"/>
    </row>
    <row r="93" spans="1:11" ht="12" customHeight="1" x14ac:dyDescent="0.2">
      <c r="A93" s="141"/>
      <c r="B93" s="155"/>
      <c r="C93" s="15" t="s">
        <v>16</v>
      </c>
      <c r="D93" s="2">
        <v>0</v>
      </c>
      <c r="E93" s="2">
        <v>0</v>
      </c>
      <c r="F93" s="2">
        <v>0</v>
      </c>
      <c r="G93" s="141"/>
      <c r="H93" s="167"/>
      <c r="I93" s="168"/>
      <c r="J93" s="150"/>
      <c r="K93" s="150"/>
    </row>
    <row r="94" spans="1:11" ht="12" customHeight="1" x14ac:dyDescent="0.2">
      <c r="A94" s="141"/>
      <c r="B94" s="155"/>
      <c r="C94" s="15" t="s">
        <v>18</v>
      </c>
      <c r="D94" s="2">
        <v>0</v>
      </c>
      <c r="E94" s="2">
        <v>0</v>
      </c>
      <c r="F94" s="2">
        <v>0</v>
      </c>
      <c r="G94" s="141"/>
      <c r="H94" s="167"/>
      <c r="I94" s="168"/>
      <c r="J94" s="150"/>
      <c r="K94" s="150"/>
    </row>
    <row r="95" spans="1:11" ht="12" customHeight="1" x14ac:dyDescent="0.2">
      <c r="A95" s="141"/>
      <c r="B95" s="155"/>
      <c r="C95" s="15" t="s">
        <v>20</v>
      </c>
      <c r="D95" s="2">
        <v>0</v>
      </c>
      <c r="E95" s="2">
        <v>0</v>
      </c>
      <c r="F95" s="2">
        <v>0</v>
      </c>
      <c r="G95" s="141"/>
      <c r="H95" s="167"/>
      <c r="I95" s="168"/>
      <c r="J95" s="150"/>
      <c r="K95" s="150"/>
    </row>
    <row r="96" spans="1:11" ht="9.75" customHeight="1" x14ac:dyDescent="0.2">
      <c r="A96" s="142"/>
      <c r="B96" s="156"/>
      <c r="C96" s="15" t="s">
        <v>22</v>
      </c>
      <c r="D96" s="2">
        <v>0</v>
      </c>
      <c r="E96" s="2">
        <v>0</v>
      </c>
      <c r="F96" s="2">
        <v>0</v>
      </c>
      <c r="G96" s="142"/>
      <c r="H96" s="169"/>
      <c r="I96" s="170"/>
      <c r="J96" s="151"/>
      <c r="K96" s="151"/>
    </row>
    <row r="97" spans="1:11" ht="12" customHeight="1" x14ac:dyDescent="0.2">
      <c r="A97" s="160" t="s">
        <v>120</v>
      </c>
      <c r="B97" s="154" t="s">
        <v>121</v>
      </c>
      <c r="C97" s="15" t="s">
        <v>14</v>
      </c>
      <c r="D97" s="5">
        <f>D98+D99+D100+D101</f>
        <v>350000</v>
      </c>
      <c r="E97" s="5">
        <f t="shared" ref="E97" si="32">E98+E99+E100+E101</f>
        <v>345000</v>
      </c>
      <c r="F97" s="5">
        <f>E97/D97*100</f>
        <v>98.571428571428584</v>
      </c>
      <c r="G97" s="154"/>
      <c r="H97" s="154" t="s">
        <v>237</v>
      </c>
      <c r="I97" s="140" t="s">
        <v>149</v>
      </c>
      <c r="J97" s="149" t="s">
        <v>90</v>
      </c>
      <c r="K97" s="149"/>
    </row>
    <row r="98" spans="1:11" ht="12" customHeight="1" x14ac:dyDescent="0.2">
      <c r="A98" s="141"/>
      <c r="B98" s="155"/>
      <c r="C98" s="15" t="s">
        <v>16</v>
      </c>
      <c r="D98" s="105">
        <v>350000</v>
      </c>
      <c r="E98" s="105">
        <v>345000</v>
      </c>
      <c r="F98" s="2">
        <v>0</v>
      </c>
      <c r="G98" s="155"/>
      <c r="H98" s="155"/>
      <c r="I98" s="141"/>
      <c r="J98" s="150"/>
      <c r="K98" s="150"/>
    </row>
    <row r="99" spans="1:11" ht="12" customHeight="1" x14ac:dyDescent="0.2">
      <c r="A99" s="141"/>
      <c r="B99" s="155"/>
      <c r="C99" s="15" t="s">
        <v>18</v>
      </c>
      <c r="D99" s="2">
        <v>0</v>
      </c>
      <c r="E99" s="2">
        <v>0</v>
      </c>
      <c r="F99" s="2">
        <v>0</v>
      </c>
      <c r="G99" s="155"/>
      <c r="H99" s="155"/>
      <c r="I99" s="141"/>
      <c r="J99" s="150"/>
      <c r="K99" s="150"/>
    </row>
    <row r="100" spans="1:11" ht="12" customHeight="1" x14ac:dyDescent="0.2">
      <c r="A100" s="141"/>
      <c r="B100" s="155"/>
      <c r="C100" s="15" t="s">
        <v>20</v>
      </c>
      <c r="D100" s="2">
        <v>0</v>
      </c>
      <c r="E100" s="2">
        <v>0</v>
      </c>
      <c r="F100" s="2">
        <v>0</v>
      </c>
      <c r="G100" s="155"/>
      <c r="H100" s="155"/>
      <c r="I100" s="141"/>
      <c r="J100" s="150"/>
      <c r="K100" s="150"/>
    </row>
    <row r="101" spans="1:11" ht="15" customHeight="1" x14ac:dyDescent="0.2">
      <c r="A101" s="142"/>
      <c r="B101" s="156"/>
      <c r="C101" s="15" t="s">
        <v>22</v>
      </c>
      <c r="D101" s="2">
        <v>0</v>
      </c>
      <c r="E101" s="2">
        <v>0</v>
      </c>
      <c r="F101" s="2">
        <v>0</v>
      </c>
      <c r="G101" s="156"/>
      <c r="H101" s="156"/>
      <c r="I101" s="142"/>
      <c r="J101" s="151"/>
      <c r="K101" s="151"/>
    </row>
    <row r="102" spans="1:11" ht="19.5" customHeight="1" x14ac:dyDescent="0.2">
      <c r="A102" s="135" t="s">
        <v>44</v>
      </c>
      <c r="B102" s="152" t="s">
        <v>45</v>
      </c>
      <c r="C102" s="11" t="s">
        <v>14</v>
      </c>
      <c r="D102" s="5">
        <f>D103+D104+D105+D106</f>
        <v>880520</v>
      </c>
      <c r="E102" s="5">
        <f t="shared" ref="E102" si="33">E103+E104+E105+E106</f>
        <v>880520</v>
      </c>
      <c r="F102" s="5">
        <f>E102/D102*100</f>
        <v>100</v>
      </c>
      <c r="G102" s="140" t="s">
        <v>137</v>
      </c>
      <c r="H102" s="13" t="s">
        <v>25</v>
      </c>
      <c r="I102" s="11">
        <f>I103+I104+I105</f>
        <v>2</v>
      </c>
      <c r="J102" s="136"/>
      <c r="K102" s="136"/>
    </row>
    <row r="103" spans="1:11" ht="18.75" customHeight="1" x14ac:dyDescent="0.2">
      <c r="A103" s="135"/>
      <c r="B103" s="152"/>
      <c r="C103" s="11" t="s">
        <v>16</v>
      </c>
      <c r="D103" s="1">
        <f>D108+D113</f>
        <v>880520</v>
      </c>
      <c r="E103" s="1">
        <f t="shared" ref="E103" si="34">E108+E113</f>
        <v>880520</v>
      </c>
      <c r="F103" s="2">
        <f t="shared" si="2"/>
        <v>100</v>
      </c>
      <c r="G103" s="141"/>
      <c r="H103" s="13" t="s">
        <v>17</v>
      </c>
      <c r="I103" s="11">
        <v>2</v>
      </c>
      <c r="J103" s="136"/>
      <c r="K103" s="136"/>
    </row>
    <row r="104" spans="1:11" ht="12" customHeight="1" x14ac:dyDescent="0.2">
      <c r="A104" s="135"/>
      <c r="B104" s="152"/>
      <c r="C104" s="11" t="s">
        <v>18</v>
      </c>
      <c r="D104" s="1">
        <f t="shared" ref="D104:E106" si="35">D109+D114</f>
        <v>0</v>
      </c>
      <c r="E104" s="1">
        <f t="shared" si="35"/>
        <v>0</v>
      </c>
      <c r="F104" s="2">
        <v>0</v>
      </c>
      <c r="G104" s="141"/>
      <c r="H104" s="13" t="s">
        <v>19</v>
      </c>
      <c r="I104" s="11">
        <v>0</v>
      </c>
      <c r="J104" s="136"/>
      <c r="K104" s="136"/>
    </row>
    <row r="105" spans="1:11" ht="12" customHeight="1" x14ac:dyDescent="0.2">
      <c r="A105" s="135"/>
      <c r="B105" s="152"/>
      <c r="C105" s="11" t="s">
        <v>20</v>
      </c>
      <c r="D105" s="1">
        <f t="shared" si="35"/>
        <v>0</v>
      </c>
      <c r="E105" s="1">
        <f t="shared" si="35"/>
        <v>0</v>
      </c>
      <c r="F105" s="2">
        <v>0</v>
      </c>
      <c r="G105" s="141"/>
      <c r="H105" s="13" t="s">
        <v>21</v>
      </c>
      <c r="I105" s="11">
        <v>0</v>
      </c>
      <c r="J105" s="136"/>
      <c r="K105" s="136"/>
    </row>
    <row r="106" spans="1:11" ht="18.75" customHeight="1" x14ac:dyDescent="0.2">
      <c r="A106" s="135"/>
      <c r="B106" s="152"/>
      <c r="C106" s="11" t="s">
        <v>22</v>
      </c>
      <c r="D106" s="1">
        <f t="shared" si="35"/>
        <v>0</v>
      </c>
      <c r="E106" s="1">
        <f t="shared" si="35"/>
        <v>0</v>
      </c>
      <c r="F106" s="2">
        <v>0</v>
      </c>
      <c r="G106" s="142"/>
      <c r="H106" s="13" t="s">
        <v>23</v>
      </c>
      <c r="I106" s="118">
        <f>(I103+0.5*I104)/I102*100%</f>
        <v>1</v>
      </c>
      <c r="J106" s="136"/>
      <c r="K106" s="136"/>
    </row>
    <row r="107" spans="1:11" ht="12" customHeight="1" x14ac:dyDescent="0.2">
      <c r="A107" s="140" t="s">
        <v>46</v>
      </c>
      <c r="B107" s="154" t="s">
        <v>47</v>
      </c>
      <c r="C107" s="11" t="s">
        <v>14</v>
      </c>
      <c r="D107" s="5">
        <f>D108+D109+D110+D111</f>
        <v>580520</v>
      </c>
      <c r="E107" s="5">
        <f t="shared" ref="E107" si="36">E108+E109+E110+E111</f>
        <v>580520</v>
      </c>
      <c r="F107" s="5">
        <f>E107/D107*100</f>
        <v>100</v>
      </c>
      <c r="G107" s="153"/>
      <c r="H107" s="154" t="s">
        <v>107</v>
      </c>
      <c r="I107" s="135" t="s">
        <v>149</v>
      </c>
      <c r="J107" s="149" t="s">
        <v>93</v>
      </c>
      <c r="K107" s="136"/>
    </row>
    <row r="108" spans="1:11" ht="12" customHeight="1" x14ac:dyDescent="0.2">
      <c r="A108" s="141"/>
      <c r="B108" s="155"/>
      <c r="C108" s="11" t="s">
        <v>16</v>
      </c>
      <c r="D108" s="105">
        <v>580520</v>
      </c>
      <c r="E108" s="105">
        <v>580520</v>
      </c>
      <c r="F108" s="2">
        <f t="shared" si="2"/>
        <v>100</v>
      </c>
      <c r="G108" s="153"/>
      <c r="H108" s="155"/>
      <c r="I108" s="135"/>
      <c r="J108" s="150"/>
      <c r="K108" s="136"/>
    </row>
    <row r="109" spans="1:11" ht="12" customHeight="1" x14ac:dyDescent="0.2">
      <c r="A109" s="141"/>
      <c r="B109" s="155"/>
      <c r="C109" s="11" t="s">
        <v>18</v>
      </c>
      <c r="D109" s="2">
        <v>0</v>
      </c>
      <c r="E109" s="2">
        <v>0</v>
      </c>
      <c r="F109" s="2">
        <v>0</v>
      </c>
      <c r="G109" s="153"/>
      <c r="H109" s="155"/>
      <c r="I109" s="135"/>
      <c r="J109" s="150"/>
      <c r="K109" s="136"/>
    </row>
    <row r="110" spans="1:11" ht="12" customHeight="1" x14ac:dyDescent="0.2">
      <c r="A110" s="141"/>
      <c r="B110" s="155"/>
      <c r="C110" s="11" t="s">
        <v>20</v>
      </c>
      <c r="D110" s="2">
        <v>0</v>
      </c>
      <c r="E110" s="2">
        <v>0</v>
      </c>
      <c r="F110" s="2">
        <v>0</v>
      </c>
      <c r="G110" s="153"/>
      <c r="H110" s="155"/>
      <c r="I110" s="135"/>
      <c r="J110" s="150"/>
      <c r="K110" s="136"/>
    </row>
    <row r="111" spans="1:11" ht="12" customHeight="1" x14ac:dyDescent="0.2">
      <c r="A111" s="142"/>
      <c r="B111" s="156"/>
      <c r="C111" s="11" t="s">
        <v>22</v>
      </c>
      <c r="D111" s="2">
        <v>0</v>
      </c>
      <c r="E111" s="2">
        <v>0</v>
      </c>
      <c r="F111" s="2">
        <v>0</v>
      </c>
      <c r="G111" s="153"/>
      <c r="H111" s="156"/>
      <c r="I111" s="135"/>
      <c r="J111" s="151"/>
      <c r="K111" s="136"/>
    </row>
    <row r="112" spans="1:11" ht="12" customHeight="1" x14ac:dyDescent="0.2">
      <c r="A112" s="140" t="s">
        <v>48</v>
      </c>
      <c r="B112" s="154" t="s">
        <v>49</v>
      </c>
      <c r="C112" s="11" t="s">
        <v>14</v>
      </c>
      <c r="D112" s="5">
        <f>D113+D114+D115+D116</f>
        <v>300000</v>
      </c>
      <c r="E112" s="5">
        <f t="shared" ref="E112" si="37">E113+E114+E115+E116</f>
        <v>300000</v>
      </c>
      <c r="F112" s="5">
        <f>E112/D112*100</f>
        <v>100</v>
      </c>
      <c r="G112" s="140" t="s">
        <v>148</v>
      </c>
      <c r="H112" s="154" t="s">
        <v>258</v>
      </c>
      <c r="I112" s="135" t="s">
        <v>149</v>
      </c>
      <c r="J112" s="149" t="s">
        <v>91</v>
      </c>
      <c r="K112" s="140"/>
    </row>
    <row r="113" spans="1:11" ht="12" customHeight="1" x14ac:dyDescent="0.2">
      <c r="A113" s="141"/>
      <c r="B113" s="155"/>
      <c r="C113" s="11" t="s">
        <v>16</v>
      </c>
      <c r="D113" s="105">
        <v>300000</v>
      </c>
      <c r="E113" s="105">
        <v>300000</v>
      </c>
      <c r="F113" s="2">
        <f t="shared" ref="F113" si="38">E113/D113*100</f>
        <v>100</v>
      </c>
      <c r="G113" s="141"/>
      <c r="H113" s="155"/>
      <c r="I113" s="135"/>
      <c r="J113" s="150"/>
      <c r="K113" s="141"/>
    </row>
    <row r="114" spans="1:11" ht="12" customHeight="1" x14ac:dyDescent="0.2">
      <c r="A114" s="141"/>
      <c r="B114" s="155"/>
      <c r="C114" s="11" t="s">
        <v>18</v>
      </c>
      <c r="D114" s="2">
        <v>0</v>
      </c>
      <c r="E114" s="2">
        <v>0</v>
      </c>
      <c r="F114" s="2">
        <v>0</v>
      </c>
      <c r="G114" s="141"/>
      <c r="H114" s="155"/>
      <c r="I114" s="135"/>
      <c r="J114" s="150"/>
      <c r="K114" s="141"/>
    </row>
    <row r="115" spans="1:11" ht="12" customHeight="1" x14ac:dyDescent="0.2">
      <c r="A115" s="141"/>
      <c r="B115" s="155"/>
      <c r="C115" s="11" t="s">
        <v>20</v>
      </c>
      <c r="D115" s="2">
        <v>0</v>
      </c>
      <c r="E115" s="2">
        <v>0</v>
      </c>
      <c r="F115" s="2">
        <v>0</v>
      </c>
      <c r="G115" s="141"/>
      <c r="H115" s="155"/>
      <c r="I115" s="135"/>
      <c r="J115" s="150"/>
      <c r="K115" s="141"/>
    </row>
    <row r="116" spans="1:11" ht="12" customHeight="1" x14ac:dyDescent="0.2">
      <c r="A116" s="142"/>
      <c r="B116" s="156"/>
      <c r="C116" s="11" t="s">
        <v>22</v>
      </c>
      <c r="D116" s="2">
        <v>0</v>
      </c>
      <c r="E116" s="2">
        <v>0</v>
      </c>
      <c r="F116" s="2">
        <v>0</v>
      </c>
      <c r="G116" s="142"/>
      <c r="H116" s="156"/>
      <c r="I116" s="135"/>
      <c r="J116" s="151"/>
      <c r="K116" s="142"/>
    </row>
    <row r="117" spans="1:11" ht="12" customHeight="1" x14ac:dyDescent="0.2">
      <c r="A117" s="135" t="s">
        <v>50</v>
      </c>
      <c r="B117" s="152" t="s">
        <v>51</v>
      </c>
      <c r="C117" s="11" t="s">
        <v>14</v>
      </c>
      <c r="D117" s="5">
        <f>D118+D119+D120+D121</f>
        <v>25424970.170000006</v>
      </c>
      <c r="E117" s="5">
        <f t="shared" ref="E117" si="39">E118+E119+E120+E121</f>
        <v>25377284.720000003</v>
      </c>
      <c r="F117" s="5">
        <f>E117/D117*100</f>
        <v>99.812446387621463</v>
      </c>
      <c r="G117" s="140" t="s">
        <v>147</v>
      </c>
      <c r="H117" s="13" t="s">
        <v>25</v>
      </c>
      <c r="I117" s="11">
        <f>I118+I119+I120</f>
        <v>2</v>
      </c>
      <c r="J117" s="136"/>
      <c r="K117" s="136"/>
    </row>
    <row r="118" spans="1:11" ht="12" customHeight="1" x14ac:dyDescent="0.2">
      <c r="A118" s="135"/>
      <c r="B118" s="152"/>
      <c r="C118" s="11" t="s">
        <v>16</v>
      </c>
      <c r="D118" s="1">
        <f>D123+D128</f>
        <v>24644115.810000002</v>
      </c>
      <c r="E118" s="1">
        <f>E123+E128</f>
        <v>24644115.810000002</v>
      </c>
      <c r="F118" s="2">
        <f t="shared" ref="F118:F121" si="40">E118/D118*100</f>
        <v>100</v>
      </c>
      <c r="G118" s="141"/>
      <c r="H118" s="13" t="s">
        <v>17</v>
      </c>
      <c r="I118" s="11">
        <v>2</v>
      </c>
      <c r="J118" s="136"/>
      <c r="K118" s="136"/>
    </row>
    <row r="119" spans="1:11" ht="12" customHeight="1" x14ac:dyDescent="0.2">
      <c r="A119" s="135"/>
      <c r="B119" s="152"/>
      <c r="C119" s="11" t="s">
        <v>18</v>
      </c>
      <c r="D119" s="1">
        <f t="shared" ref="D119:E119" si="41">D124+D129</f>
        <v>643510.76</v>
      </c>
      <c r="E119" s="1">
        <f t="shared" si="41"/>
        <v>643510.76</v>
      </c>
      <c r="F119" s="2">
        <f t="shared" si="40"/>
        <v>100</v>
      </c>
      <c r="G119" s="141"/>
      <c r="H119" s="13" t="s">
        <v>19</v>
      </c>
      <c r="I119" s="11">
        <v>0</v>
      </c>
      <c r="J119" s="136"/>
      <c r="K119" s="136"/>
    </row>
    <row r="120" spans="1:11" ht="12" customHeight="1" x14ac:dyDescent="0.2">
      <c r="A120" s="135"/>
      <c r="B120" s="152"/>
      <c r="C120" s="11" t="s">
        <v>20</v>
      </c>
      <c r="D120" s="1">
        <f t="shared" ref="D120:E120" si="42">D125+D130</f>
        <v>0</v>
      </c>
      <c r="E120" s="1">
        <f t="shared" si="42"/>
        <v>0</v>
      </c>
      <c r="F120" s="2">
        <v>0</v>
      </c>
      <c r="G120" s="141"/>
      <c r="H120" s="13" t="s">
        <v>21</v>
      </c>
      <c r="I120" s="11">
        <v>0</v>
      </c>
      <c r="J120" s="136"/>
      <c r="K120" s="136"/>
    </row>
    <row r="121" spans="1:11" ht="12" customHeight="1" x14ac:dyDescent="0.2">
      <c r="A121" s="135"/>
      <c r="B121" s="152"/>
      <c r="C121" s="11" t="s">
        <v>22</v>
      </c>
      <c r="D121" s="1">
        <f t="shared" ref="D121:E121" si="43">D126+D131</f>
        <v>137343.6</v>
      </c>
      <c r="E121" s="1">
        <f t="shared" si="43"/>
        <v>89658.15</v>
      </c>
      <c r="F121" s="2">
        <f t="shared" si="40"/>
        <v>65.280180510777342</v>
      </c>
      <c r="G121" s="142"/>
      <c r="H121" s="13" t="s">
        <v>23</v>
      </c>
      <c r="I121" s="118">
        <f>(I118+0.5*I119)/I117*100%</f>
        <v>1</v>
      </c>
      <c r="J121" s="136"/>
      <c r="K121" s="136"/>
    </row>
    <row r="122" spans="1:11" ht="12" customHeight="1" x14ac:dyDescent="0.2">
      <c r="A122" s="140" t="s">
        <v>52</v>
      </c>
      <c r="B122" s="154" t="s">
        <v>53</v>
      </c>
      <c r="C122" s="11" t="s">
        <v>14</v>
      </c>
      <c r="D122" s="5">
        <f>D123+D124+D125+D126</f>
        <v>24032172.490000002</v>
      </c>
      <c r="E122" s="5">
        <f t="shared" ref="E122" si="44">E123+E124+E125+E126</f>
        <v>23984487.039999999</v>
      </c>
      <c r="F122" s="5">
        <f>E122/D122*100</f>
        <v>99.801576615597924</v>
      </c>
      <c r="G122" s="140" t="s">
        <v>146</v>
      </c>
      <c r="H122" s="153" t="s">
        <v>136</v>
      </c>
      <c r="I122" s="135" t="s">
        <v>149</v>
      </c>
      <c r="J122" s="149" t="s">
        <v>92</v>
      </c>
      <c r="K122" s="149"/>
    </row>
    <row r="123" spans="1:11" ht="12" customHeight="1" x14ac:dyDescent="0.2">
      <c r="A123" s="141"/>
      <c r="B123" s="155"/>
      <c r="C123" s="11" t="s">
        <v>16</v>
      </c>
      <c r="D123" s="105">
        <v>23894828.890000001</v>
      </c>
      <c r="E123" s="105">
        <v>23894828.890000001</v>
      </c>
      <c r="F123" s="2">
        <f t="shared" ref="F123:F126" si="45">E123/D123*100</f>
        <v>100</v>
      </c>
      <c r="G123" s="141"/>
      <c r="H123" s="153"/>
      <c r="I123" s="135"/>
      <c r="J123" s="150"/>
      <c r="K123" s="150"/>
    </row>
    <row r="124" spans="1:11" ht="12" customHeight="1" x14ac:dyDescent="0.2">
      <c r="A124" s="141"/>
      <c r="B124" s="155"/>
      <c r="C124" s="11" t="s">
        <v>18</v>
      </c>
      <c r="D124" s="2">
        <v>0</v>
      </c>
      <c r="E124" s="2">
        <v>0</v>
      </c>
      <c r="F124" s="2">
        <v>0</v>
      </c>
      <c r="G124" s="141"/>
      <c r="H124" s="153"/>
      <c r="I124" s="135"/>
      <c r="J124" s="150"/>
      <c r="K124" s="150"/>
    </row>
    <row r="125" spans="1:11" ht="12" customHeight="1" x14ac:dyDescent="0.2">
      <c r="A125" s="141"/>
      <c r="B125" s="155"/>
      <c r="C125" s="11" t="s">
        <v>20</v>
      </c>
      <c r="D125" s="2">
        <v>0</v>
      </c>
      <c r="E125" s="2">
        <v>0</v>
      </c>
      <c r="F125" s="2">
        <v>0</v>
      </c>
      <c r="G125" s="141"/>
      <c r="H125" s="153"/>
      <c r="I125" s="135"/>
      <c r="J125" s="150"/>
      <c r="K125" s="150"/>
    </row>
    <row r="126" spans="1:11" ht="12" customHeight="1" x14ac:dyDescent="0.2">
      <c r="A126" s="142"/>
      <c r="B126" s="156"/>
      <c r="C126" s="11" t="s">
        <v>22</v>
      </c>
      <c r="D126" s="2">
        <v>137343.6</v>
      </c>
      <c r="E126" s="2">
        <v>89658.15</v>
      </c>
      <c r="F126" s="2">
        <f t="shared" si="45"/>
        <v>65.280180510777342</v>
      </c>
      <c r="G126" s="142"/>
      <c r="H126" s="153"/>
      <c r="I126" s="135"/>
      <c r="J126" s="150"/>
      <c r="K126" s="151"/>
    </row>
    <row r="127" spans="1:11" ht="15.75" customHeight="1" x14ac:dyDescent="0.2">
      <c r="A127" s="140" t="s">
        <v>54</v>
      </c>
      <c r="B127" s="154" t="s">
        <v>55</v>
      </c>
      <c r="C127" s="11" t="s">
        <v>14</v>
      </c>
      <c r="D127" s="5">
        <f>D128+D129+D130+D131</f>
        <v>1392797.6800000002</v>
      </c>
      <c r="E127" s="5">
        <f t="shared" ref="E127" si="46">E128+E129+E130+E131</f>
        <v>1392797.6800000002</v>
      </c>
      <c r="F127" s="5">
        <f>E127/D127*100</f>
        <v>100</v>
      </c>
      <c r="G127" s="140" t="s">
        <v>105</v>
      </c>
      <c r="H127" s="153" t="s">
        <v>136</v>
      </c>
      <c r="I127" s="135" t="s">
        <v>149</v>
      </c>
      <c r="J127" s="150"/>
      <c r="K127" s="149"/>
    </row>
    <row r="128" spans="1:11" ht="16.5" customHeight="1" x14ac:dyDescent="0.2">
      <c r="A128" s="141"/>
      <c r="B128" s="155"/>
      <c r="C128" s="11" t="s">
        <v>16</v>
      </c>
      <c r="D128" s="108">
        <v>749286.92</v>
      </c>
      <c r="E128" s="108">
        <v>749286.92</v>
      </c>
      <c r="F128" s="2">
        <f t="shared" ref="F128:F129" si="47">E128/D128*100</f>
        <v>100</v>
      </c>
      <c r="G128" s="141"/>
      <c r="H128" s="153"/>
      <c r="I128" s="135"/>
      <c r="J128" s="150"/>
      <c r="K128" s="150"/>
    </row>
    <row r="129" spans="1:11" ht="12" customHeight="1" x14ac:dyDescent="0.2">
      <c r="A129" s="141"/>
      <c r="B129" s="155"/>
      <c r="C129" s="11" t="s">
        <v>18</v>
      </c>
      <c r="D129" s="105">
        <v>643510.76</v>
      </c>
      <c r="E129" s="105">
        <v>643510.76</v>
      </c>
      <c r="F129" s="2">
        <f t="shared" si="47"/>
        <v>100</v>
      </c>
      <c r="G129" s="141"/>
      <c r="H129" s="153"/>
      <c r="I129" s="135"/>
      <c r="J129" s="150"/>
      <c r="K129" s="150"/>
    </row>
    <row r="130" spans="1:11" ht="12" customHeight="1" x14ac:dyDescent="0.2">
      <c r="A130" s="141"/>
      <c r="B130" s="155"/>
      <c r="C130" s="11" t="s">
        <v>20</v>
      </c>
      <c r="D130" s="2">
        <v>0</v>
      </c>
      <c r="E130" s="2">
        <v>0</v>
      </c>
      <c r="F130" s="2">
        <v>0</v>
      </c>
      <c r="G130" s="141"/>
      <c r="H130" s="153"/>
      <c r="I130" s="135"/>
      <c r="J130" s="150"/>
      <c r="K130" s="150"/>
    </row>
    <row r="131" spans="1:11" ht="12.75" customHeight="1" x14ac:dyDescent="0.2">
      <c r="A131" s="142"/>
      <c r="B131" s="156"/>
      <c r="C131" s="11" t="s">
        <v>22</v>
      </c>
      <c r="D131" s="2">
        <v>0</v>
      </c>
      <c r="E131" s="2">
        <v>0</v>
      </c>
      <c r="F131" s="2">
        <v>0</v>
      </c>
      <c r="G131" s="142"/>
      <c r="H131" s="153"/>
      <c r="I131" s="135"/>
      <c r="J131" s="151"/>
      <c r="K131" s="151"/>
    </row>
    <row r="132" spans="1:11" ht="20.25" customHeight="1" x14ac:dyDescent="0.2">
      <c r="A132" s="171" t="s">
        <v>108</v>
      </c>
      <c r="B132" s="157" t="s">
        <v>110</v>
      </c>
      <c r="C132" s="11" t="s">
        <v>14</v>
      </c>
      <c r="D132" s="5">
        <f>D133+D134+D135+D136</f>
        <v>7368421.0499999998</v>
      </c>
      <c r="E132" s="5">
        <f t="shared" ref="E132" si="48">E133+E134+E135+E136</f>
        <v>7368421.0499999998</v>
      </c>
      <c r="F132" s="5">
        <f>E132/D132*100</f>
        <v>100</v>
      </c>
      <c r="G132" s="140" t="s">
        <v>144</v>
      </c>
      <c r="H132" s="21" t="s">
        <v>25</v>
      </c>
      <c r="I132" s="11">
        <v>1</v>
      </c>
      <c r="J132" s="149"/>
      <c r="K132" s="149"/>
    </row>
    <row r="133" spans="1:11" ht="18.75" customHeight="1" x14ac:dyDescent="0.2">
      <c r="A133" s="135"/>
      <c r="B133" s="158"/>
      <c r="C133" s="11" t="s">
        <v>16</v>
      </c>
      <c r="D133" s="2">
        <f>D138+D143</f>
        <v>368421.05</v>
      </c>
      <c r="E133" s="2">
        <f>E138+E143</f>
        <v>368421.05</v>
      </c>
      <c r="F133" s="2">
        <f t="shared" ref="F133:F134" si="49">E133/D133*100</f>
        <v>100</v>
      </c>
      <c r="G133" s="141"/>
      <c r="H133" s="21" t="s">
        <v>17</v>
      </c>
      <c r="I133" s="11">
        <v>1</v>
      </c>
      <c r="J133" s="150"/>
      <c r="K133" s="150"/>
    </row>
    <row r="134" spans="1:11" ht="12.75" customHeight="1" x14ac:dyDescent="0.2">
      <c r="A134" s="135"/>
      <c r="B134" s="158"/>
      <c r="C134" s="11" t="s">
        <v>18</v>
      </c>
      <c r="D134" s="2">
        <f t="shared" ref="D134:E136" si="50">D139+D144</f>
        <v>7000000</v>
      </c>
      <c r="E134" s="2">
        <f t="shared" ref="E134" si="51">E139+E144</f>
        <v>7000000</v>
      </c>
      <c r="F134" s="2">
        <f t="shared" si="49"/>
        <v>100</v>
      </c>
      <c r="G134" s="141"/>
      <c r="H134" s="21" t="s">
        <v>19</v>
      </c>
      <c r="I134" s="11">
        <v>0</v>
      </c>
      <c r="J134" s="150"/>
      <c r="K134" s="150"/>
    </row>
    <row r="135" spans="1:11" ht="12.75" customHeight="1" x14ac:dyDescent="0.2">
      <c r="A135" s="135"/>
      <c r="B135" s="158"/>
      <c r="C135" s="11" t="s">
        <v>20</v>
      </c>
      <c r="D135" s="2">
        <f t="shared" si="50"/>
        <v>0</v>
      </c>
      <c r="E135" s="2">
        <f t="shared" si="50"/>
        <v>0</v>
      </c>
      <c r="F135" s="2">
        <f t="shared" ref="F135:F136" si="52">F140</f>
        <v>0</v>
      </c>
      <c r="G135" s="141"/>
      <c r="H135" s="21" t="s">
        <v>21</v>
      </c>
      <c r="I135" s="11">
        <v>0</v>
      </c>
      <c r="J135" s="150"/>
      <c r="K135" s="150"/>
    </row>
    <row r="136" spans="1:11" ht="14.25" customHeight="1" x14ac:dyDescent="0.2">
      <c r="A136" s="135"/>
      <c r="B136" s="159"/>
      <c r="C136" s="11" t="s">
        <v>22</v>
      </c>
      <c r="D136" s="2">
        <f t="shared" si="50"/>
        <v>0</v>
      </c>
      <c r="E136" s="2">
        <f t="shared" si="50"/>
        <v>0</v>
      </c>
      <c r="F136" s="2">
        <f t="shared" si="52"/>
        <v>0</v>
      </c>
      <c r="G136" s="142"/>
      <c r="H136" s="21" t="s">
        <v>23</v>
      </c>
      <c r="I136" s="118">
        <f>(I133+0.5*I134)/I132*100%</f>
        <v>1</v>
      </c>
      <c r="J136" s="151"/>
      <c r="K136" s="151"/>
    </row>
    <row r="137" spans="1:11" ht="12.75" customHeight="1" x14ac:dyDescent="0.2">
      <c r="A137" s="135" t="s">
        <v>109</v>
      </c>
      <c r="B137" s="154" t="s">
        <v>123</v>
      </c>
      <c r="C137" s="11" t="s">
        <v>14</v>
      </c>
      <c r="D137" s="5">
        <f>D138+D139+D140+D141</f>
        <v>0</v>
      </c>
      <c r="E137" s="5">
        <f t="shared" ref="E137" si="53">E138+E139+E140+E141</f>
        <v>0</v>
      </c>
      <c r="F137" s="5">
        <v>0</v>
      </c>
      <c r="G137" s="140"/>
      <c r="H137" s="165" t="s">
        <v>255</v>
      </c>
      <c r="I137" s="166"/>
      <c r="J137" s="150" t="s">
        <v>92</v>
      </c>
      <c r="K137" s="149"/>
    </row>
    <row r="138" spans="1:11" ht="12.75" customHeight="1" x14ac:dyDescent="0.2">
      <c r="A138" s="135"/>
      <c r="B138" s="155"/>
      <c r="C138" s="11" t="s">
        <v>16</v>
      </c>
      <c r="D138" s="2">
        <v>0</v>
      </c>
      <c r="E138" s="2">
        <v>0</v>
      </c>
      <c r="F138" s="2">
        <v>0</v>
      </c>
      <c r="G138" s="141"/>
      <c r="H138" s="167"/>
      <c r="I138" s="168"/>
      <c r="J138" s="150"/>
      <c r="K138" s="150"/>
    </row>
    <row r="139" spans="1:11" ht="12.75" customHeight="1" x14ac:dyDescent="0.2">
      <c r="A139" s="135"/>
      <c r="B139" s="155"/>
      <c r="C139" s="11" t="s">
        <v>18</v>
      </c>
      <c r="D139" s="2">
        <v>0</v>
      </c>
      <c r="E139" s="2">
        <v>0</v>
      </c>
      <c r="F139" s="2">
        <v>0</v>
      </c>
      <c r="G139" s="141"/>
      <c r="H139" s="167"/>
      <c r="I139" s="168"/>
      <c r="J139" s="150"/>
      <c r="K139" s="150"/>
    </row>
    <row r="140" spans="1:11" ht="12.75" customHeight="1" x14ac:dyDescent="0.2">
      <c r="A140" s="135"/>
      <c r="B140" s="155"/>
      <c r="C140" s="11" t="s">
        <v>20</v>
      </c>
      <c r="D140" s="2">
        <v>0</v>
      </c>
      <c r="E140" s="2">
        <v>0</v>
      </c>
      <c r="F140" s="2">
        <v>0</v>
      </c>
      <c r="G140" s="141"/>
      <c r="H140" s="167"/>
      <c r="I140" s="168"/>
      <c r="J140" s="150"/>
      <c r="K140" s="150"/>
    </row>
    <row r="141" spans="1:11" ht="12.75" customHeight="1" x14ac:dyDescent="0.2">
      <c r="A141" s="135"/>
      <c r="B141" s="156"/>
      <c r="C141" s="11" t="s">
        <v>22</v>
      </c>
      <c r="D141" s="2">
        <v>0</v>
      </c>
      <c r="E141" s="2">
        <v>0</v>
      </c>
      <c r="F141" s="2">
        <v>0</v>
      </c>
      <c r="G141" s="142"/>
      <c r="H141" s="169"/>
      <c r="I141" s="170"/>
      <c r="J141" s="151"/>
      <c r="K141" s="151"/>
    </row>
    <row r="142" spans="1:11" ht="12.75" customHeight="1" x14ac:dyDescent="0.2">
      <c r="A142" s="171" t="s">
        <v>122</v>
      </c>
      <c r="B142" s="154" t="s">
        <v>124</v>
      </c>
      <c r="C142" s="15" t="s">
        <v>14</v>
      </c>
      <c r="D142" s="5">
        <f>D143+D144+D145+D146</f>
        <v>7368421.0499999998</v>
      </c>
      <c r="E142" s="5">
        <f t="shared" ref="E142" si="54">E143+E144+E145+E146</f>
        <v>7368421.0499999998</v>
      </c>
      <c r="F142" s="5">
        <f>E142/D142*100</f>
        <v>100</v>
      </c>
      <c r="G142" s="140" t="s">
        <v>145</v>
      </c>
      <c r="H142" s="154" t="s">
        <v>239</v>
      </c>
      <c r="I142" s="135" t="s">
        <v>149</v>
      </c>
      <c r="J142" s="150" t="s">
        <v>92</v>
      </c>
      <c r="K142" s="149"/>
    </row>
    <row r="143" spans="1:11" ht="12.75" customHeight="1" x14ac:dyDescent="0.2">
      <c r="A143" s="135"/>
      <c r="B143" s="155"/>
      <c r="C143" s="15" t="s">
        <v>16</v>
      </c>
      <c r="D143" s="105">
        <v>368421.05</v>
      </c>
      <c r="E143" s="105">
        <v>368421.05</v>
      </c>
      <c r="F143" s="2">
        <f t="shared" ref="F143:F144" si="55">E143/D143*100</f>
        <v>100</v>
      </c>
      <c r="G143" s="141"/>
      <c r="H143" s="155"/>
      <c r="I143" s="135"/>
      <c r="J143" s="150"/>
      <c r="K143" s="150"/>
    </row>
    <row r="144" spans="1:11" ht="12.75" customHeight="1" x14ac:dyDescent="0.2">
      <c r="A144" s="135"/>
      <c r="B144" s="155"/>
      <c r="C144" s="15" t="s">
        <v>18</v>
      </c>
      <c r="D144" s="105">
        <v>7000000</v>
      </c>
      <c r="E144" s="105">
        <v>7000000</v>
      </c>
      <c r="F144" s="2">
        <f t="shared" si="55"/>
        <v>100</v>
      </c>
      <c r="G144" s="141"/>
      <c r="H144" s="155"/>
      <c r="I144" s="135"/>
      <c r="J144" s="150"/>
      <c r="K144" s="150"/>
    </row>
    <row r="145" spans="1:11" ht="12.75" customHeight="1" x14ac:dyDescent="0.2">
      <c r="A145" s="135"/>
      <c r="B145" s="155"/>
      <c r="C145" s="15" t="s">
        <v>20</v>
      </c>
      <c r="D145" s="2">
        <v>0</v>
      </c>
      <c r="E145" s="2">
        <v>0</v>
      </c>
      <c r="F145" s="2">
        <v>0</v>
      </c>
      <c r="G145" s="141"/>
      <c r="H145" s="155"/>
      <c r="I145" s="135"/>
      <c r="J145" s="150"/>
      <c r="K145" s="150"/>
    </row>
    <row r="146" spans="1:11" ht="18.75" customHeight="1" x14ac:dyDescent="0.2">
      <c r="A146" s="135"/>
      <c r="B146" s="156"/>
      <c r="C146" s="15" t="s">
        <v>22</v>
      </c>
      <c r="D146" s="2">
        <v>0</v>
      </c>
      <c r="E146" s="2">
        <v>0</v>
      </c>
      <c r="F146" s="2">
        <v>0</v>
      </c>
      <c r="G146" s="142"/>
      <c r="H146" s="156"/>
      <c r="I146" s="135"/>
      <c r="J146" s="151"/>
      <c r="K146" s="151"/>
    </row>
    <row r="147" spans="1:11" ht="18.75" customHeight="1" x14ac:dyDescent="0.2">
      <c r="A147" s="135" t="s">
        <v>56</v>
      </c>
      <c r="B147" s="137" t="s">
        <v>57</v>
      </c>
      <c r="C147" s="11" t="s">
        <v>14</v>
      </c>
      <c r="D147" s="5">
        <f>D148+D149+D150+D151</f>
        <v>307498727.35000002</v>
      </c>
      <c r="E147" s="5">
        <f t="shared" ref="E147" si="56">E148+E149+E150+E151</f>
        <v>305891818.06</v>
      </c>
      <c r="F147" s="5">
        <f>E147/D147*100</f>
        <v>99.477425710392936</v>
      </c>
      <c r="G147" s="138"/>
      <c r="H147" s="13" t="s">
        <v>25</v>
      </c>
      <c r="I147" s="11">
        <f>I152+I177+I197+I212+I232+I247</f>
        <v>13</v>
      </c>
      <c r="J147" s="136"/>
      <c r="K147" s="136"/>
    </row>
    <row r="148" spans="1:11" ht="20.25" customHeight="1" x14ac:dyDescent="0.2">
      <c r="A148" s="135"/>
      <c r="B148" s="137"/>
      <c r="C148" s="11" t="s">
        <v>16</v>
      </c>
      <c r="D148" s="2">
        <f t="shared" ref="D148:E151" si="57">D153+D178+D198+D213+D233+D248</f>
        <v>182926019.05000001</v>
      </c>
      <c r="E148" s="2">
        <f t="shared" si="57"/>
        <v>182926019.05000001</v>
      </c>
      <c r="F148" s="2">
        <f t="shared" ref="F148:F151" si="58">E148/D148*100</f>
        <v>100</v>
      </c>
      <c r="G148" s="138"/>
      <c r="H148" s="13" t="s">
        <v>17</v>
      </c>
      <c r="I148" s="16">
        <f>I153+I178+I198+I213+I233+I248</f>
        <v>13</v>
      </c>
      <c r="J148" s="136"/>
      <c r="K148" s="136"/>
    </row>
    <row r="149" spans="1:11" ht="15" customHeight="1" x14ac:dyDescent="0.2">
      <c r="A149" s="135"/>
      <c r="B149" s="137"/>
      <c r="C149" s="11" t="s">
        <v>18</v>
      </c>
      <c r="D149" s="2">
        <f t="shared" si="57"/>
        <v>107979711.67999999</v>
      </c>
      <c r="E149" s="2">
        <f t="shared" si="57"/>
        <v>107828222.23999999</v>
      </c>
      <c r="F149" s="2">
        <f t="shared" si="58"/>
        <v>99.859705645029933</v>
      </c>
      <c r="G149" s="138"/>
      <c r="H149" s="13" t="s">
        <v>19</v>
      </c>
      <c r="I149" s="16">
        <f>I154+I179+I199+I214+I234+I249</f>
        <v>0</v>
      </c>
      <c r="J149" s="136"/>
      <c r="K149" s="136"/>
    </row>
    <row r="150" spans="1:11" ht="21" customHeight="1" x14ac:dyDescent="0.2">
      <c r="A150" s="135"/>
      <c r="B150" s="137"/>
      <c r="C150" s="11" t="s">
        <v>20</v>
      </c>
      <c r="D150" s="2">
        <f t="shared" si="57"/>
        <v>5000000</v>
      </c>
      <c r="E150" s="2">
        <f t="shared" si="57"/>
        <v>5000000</v>
      </c>
      <c r="F150" s="2">
        <f t="shared" si="58"/>
        <v>100</v>
      </c>
      <c r="G150" s="138"/>
      <c r="H150" s="13" t="s">
        <v>21</v>
      </c>
      <c r="I150" s="16">
        <f>I155+I180+I200+I215+I235+I250</f>
        <v>0</v>
      </c>
      <c r="J150" s="136"/>
      <c r="K150" s="136"/>
    </row>
    <row r="151" spans="1:11" ht="27.75" customHeight="1" x14ac:dyDescent="0.2">
      <c r="A151" s="135"/>
      <c r="B151" s="137"/>
      <c r="C151" s="11" t="s">
        <v>22</v>
      </c>
      <c r="D151" s="2">
        <f t="shared" si="57"/>
        <v>11592996.620000001</v>
      </c>
      <c r="E151" s="2">
        <f t="shared" si="57"/>
        <v>10137576.77</v>
      </c>
      <c r="F151" s="2">
        <f t="shared" si="58"/>
        <v>87.445697624985584</v>
      </c>
      <c r="G151" s="138"/>
      <c r="H151" s="13" t="s">
        <v>23</v>
      </c>
      <c r="I151" s="118">
        <f>(I148+0.5*I149)/I147*100%</f>
        <v>1</v>
      </c>
      <c r="J151" s="136"/>
      <c r="K151" s="136"/>
    </row>
    <row r="152" spans="1:11" ht="24" customHeight="1" x14ac:dyDescent="0.2">
      <c r="A152" s="135" t="s">
        <v>58</v>
      </c>
      <c r="B152" s="152" t="s">
        <v>59</v>
      </c>
      <c r="C152" s="11" t="s">
        <v>14</v>
      </c>
      <c r="D152" s="5">
        <f>D153+D154+D155+D156</f>
        <v>155662513.72</v>
      </c>
      <c r="E152" s="5">
        <f t="shared" ref="E152" si="59">E153+E154+E155+E156</f>
        <v>154112131.10000002</v>
      </c>
      <c r="F152" s="5">
        <f>E152/D152*100</f>
        <v>99.00401028934381</v>
      </c>
      <c r="G152" s="138"/>
      <c r="H152" s="21" t="s">
        <v>25</v>
      </c>
      <c r="I152" s="11">
        <v>4</v>
      </c>
      <c r="J152" s="136"/>
      <c r="K152" s="136"/>
    </row>
    <row r="153" spans="1:11" ht="18.75" customHeight="1" x14ac:dyDescent="0.2">
      <c r="A153" s="135"/>
      <c r="B153" s="152"/>
      <c r="C153" s="11" t="s">
        <v>16</v>
      </c>
      <c r="D153" s="2">
        <f>D158+D163+D168+D173</f>
        <v>105783477.53</v>
      </c>
      <c r="E153" s="2">
        <f>E158+E163+E168+E173</f>
        <v>105783477.53</v>
      </c>
      <c r="F153" s="2">
        <f t="shared" ref="F153:F156" si="60">E153/D153*100</f>
        <v>100</v>
      </c>
      <c r="G153" s="138"/>
      <c r="H153" s="21" t="s">
        <v>17</v>
      </c>
      <c r="I153" s="11">
        <v>4</v>
      </c>
      <c r="J153" s="136"/>
      <c r="K153" s="136"/>
    </row>
    <row r="154" spans="1:11" ht="12" customHeight="1" x14ac:dyDescent="0.2">
      <c r="A154" s="135"/>
      <c r="B154" s="152"/>
      <c r="C154" s="11" t="s">
        <v>18</v>
      </c>
      <c r="D154" s="2">
        <f t="shared" ref="D154:E155" si="61">D159+D164+D169+D174</f>
        <v>40585529.119999997</v>
      </c>
      <c r="E154" s="2">
        <f t="shared" si="61"/>
        <v>40471598.960000001</v>
      </c>
      <c r="F154" s="2">
        <f t="shared" si="60"/>
        <v>99.719283787915785</v>
      </c>
      <c r="G154" s="138"/>
      <c r="H154" s="21" t="s">
        <v>19</v>
      </c>
      <c r="I154" s="11">
        <v>0</v>
      </c>
      <c r="J154" s="136"/>
      <c r="K154" s="136"/>
    </row>
    <row r="155" spans="1:11" ht="12" customHeight="1" x14ac:dyDescent="0.2">
      <c r="A155" s="135"/>
      <c r="B155" s="152"/>
      <c r="C155" s="11" t="s">
        <v>20</v>
      </c>
      <c r="D155" s="2">
        <f t="shared" si="61"/>
        <v>0</v>
      </c>
      <c r="E155" s="2">
        <f t="shared" si="61"/>
        <v>0</v>
      </c>
      <c r="F155" s="2">
        <v>0</v>
      </c>
      <c r="G155" s="138"/>
      <c r="H155" s="21" t="s">
        <v>21</v>
      </c>
      <c r="I155" s="11">
        <v>0</v>
      </c>
      <c r="J155" s="136"/>
      <c r="K155" s="136"/>
    </row>
    <row r="156" spans="1:11" ht="21.75" customHeight="1" x14ac:dyDescent="0.2">
      <c r="A156" s="135"/>
      <c r="B156" s="152"/>
      <c r="C156" s="11" t="s">
        <v>22</v>
      </c>
      <c r="D156" s="2">
        <f>D161+D166+D171+D176</f>
        <v>9293507.0700000003</v>
      </c>
      <c r="E156" s="2">
        <f>E161+E166+E171+E176</f>
        <v>7857054.6100000003</v>
      </c>
      <c r="F156" s="2">
        <f t="shared" si="60"/>
        <v>84.543483432245353</v>
      </c>
      <c r="G156" s="138"/>
      <c r="H156" s="21" t="s">
        <v>23</v>
      </c>
      <c r="I156" s="118">
        <f>(I153+0.5*I154)/I152*100%</f>
        <v>1</v>
      </c>
      <c r="J156" s="136"/>
      <c r="K156" s="136"/>
    </row>
    <row r="157" spans="1:11" ht="12" customHeight="1" x14ac:dyDescent="0.2">
      <c r="A157" s="135" t="s">
        <v>60</v>
      </c>
      <c r="B157" s="153" t="s">
        <v>61</v>
      </c>
      <c r="C157" s="11" t="s">
        <v>14</v>
      </c>
      <c r="D157" s="5">
        <f>D158+D159+D160+D161</f>
        <v>2920424</v>
      </c>
      <c r="E157" s="5">
        <f t="shared" ref="E157" si="62">E158+E159+E160+E161</f>
        <v>2920424</v>
      </c>
      <c r="F157" s="14">
        <f>E157/D157*100</f>
        <v>100</v>
      </c>
      <c r="G157" s="135" t="s">
        <v>103</v>
      </c>
      <c r="H157" s="154" t="s">
        <v>98</v>
      </c>
      <c r="I157" s="135" t="s">
        <v>149</v>
      </c>
      <c r="J157" s="136" t="s">
        <v>151</v>
      </c>
      <c r="K157" s="136"/>
    </row>
    <row r="158" spans="1:11" ht="12" customHeight="1" x14ac:dyDescent="0.2">
      <c r="A158" s="135"/>
      <c r="B158" s="153"/>
      <c r="C158" s="11" t="s">
        <v>16</v>
      </c>
      <c r="D158" s="105">
        <v>2920424</v>
      </c>
      <c r="E158" s="105">
        <v>2920424</v>
      </c>
      <c r="F158" s="2">
        <f t="shared" ref="F158" si="63">E158/D158*100</f>
        <v>100</v>
      </c>
      <c r="G158" s="135"/>
      <c r="H158" s="155"/>
      <c r="I158" s="135"/>
      <c r="J158" s="136"/>
      <c r="K158" s="136"/>
    </row>
    <row r="159" spans="1:11" ht="12" customHeight="1" x14ac:dyDescent="0.2">
      <c r="A159" s="135"/>
      <c r="B159" s="153"/>
      <c r="C159" s="11" t="s">
        <v>18</v>
      </c>
      <c r="D159" s="2">
        <v>0</v>
      </c>
      <c r="E159" s="2">
        <v>0</v>
      </c>
      <c r="F159" s="2">
        <v>0</v>
      </c>
      <c r="G159" s="135"/>
      <c r="H159" s="155"/>
      <c r="I159" s="135"/>
      <c r="J159" s="136"/>
      <c r="K159" s="136"/>
    </row>
    <row r="160" spans="1:11" ht="12" customHeight="1" x14ac:dyDescent="0.2">
      <c r="A160" s="135"/>
      <c r="B160" s="153"/>
      <c r="C160" s="11" t="s">
        <v>20</v>
      </c>
      <c r="D160" s="2">
        <v>0</v>
      </c>
      <c r="E160" s="2">
        <v>0</v>
      </c>
      <c r="F160" s="2">
        <v>0</v>
      </c>
      <c r="G160" s="135"/>
      <c r="H160" s="155"/>
      <c r="I160" s="135"/>
      <c r="J160" s="136"/>
      <c r="K160" s="136"/>
    </row>
    <row r="161" spans="1:11" ht="23.25" customHeight="1" x14ac:dyDescent="0.2">
      <c r="A161" s="135"/>
      <c r="B161" s="153"/>
      <c r="C161" s="11" t="s">
        <v>22</v>
      </c>
      <c r="D161" s="2">
        <v>0</v>
      </c>
      <c r="E161" s="2">
        <v>0</v>
      </c>
      <c r="F161" s="2">
        <v>0</v>
      </c>
      <c r="G161" s="135"/>
      <c r="H161" s="156"/>
      <c r="I161" s="135"/>
      <c r="J161" s="136"/>
      <c r="K161" s="136"/>
    </row>
    <row r="162" spans="1:11" ht="12" customHeight="1" x14ac:dyDescent="0.2">
      <c r="A162" s="135" t="s">
        <v>62</v>
      </c>
      <c r="B162" s="153" t="s">
        <v>63</v>
      </c>
      <c r="C162" s="11" t="s">
        <v>14</v>
      </c>
      <c r="D162" s="5">
        <f>D163+D164+D165+D166</f>
        <v>26719861.059999999</v>
      </c>
      <c r="E162" s="5">
        <f t="shared" ref="E162" si="64">E163+E164+E165+E166</f>
        <v>25169478.439999998</v>
      </c>
      <c r="F162" s="14">
        <f>E162/D162*100</f>
        <v>94.197639663924207</v>
      </c>
      <c r="G162" s="135" t="s">
        <v>97</v>
      </c>
      <c r="H162" s="153" t="s">
        <v>136</v>
      </c>
      <c r="I162" s="135" t="s">
        <v>149</v>
      </c>
      <c r="J162" s="149" t="s">
        <v>152</v>
      </c>
      <c r="K162" s="136"/>
    </row>
    <row r="163" spans="1:11" ht="12" customHeight="1" x14ac:dyDescent="0.2">
      <c r="A163" s="135"/>
      <c r="B163" s="153"/>
      <c r="C163" s="11" t="s">
        <v>16</v>
      </c>
      <c r="D163" s="105">
        <v>17921770.559999999</v>
      </c>
      <c r="E163" s="105">
        <v>17921770.559999999</v>
      </c>
      <c r="F163" s="2">
        <f t="shared" ref="F163:F166" si="65">E163/D163*100</f>
        <v>100</v>
      </c>
      <c r="G163" s="135"/>
      <c r="H163" s="153"/>
      <c r="I163" s="135"/>
      <c r="J163" s="150"/>
      <c r="K163" s="136"/>
    </row>
    <row r="164" spans="1:11" ht="12" customHeight="1" x14ac:dyDescent="0.2">
      <c r="A164" s="135"/>
      <c r="B164" s="153"/>
      <c r="C164" s="11" t="s">
        <v>18</v>
      </c>
      <c r="D164" s="105">
        <v>360000</v>
      </c>
      <c r="E164" s="105">
        <v>246069.84</v>
      </c>
      <c r="F164" s="2">
        <f t="shared" si="65"/>
        <v>68.352733333333333</v>
      </c>
      <c r="G164" s="135"/>
      <c r="H164" s="153"/>
      <c r="I164" s="135"/>
      <c r="J164" s="150"/>
      <c r="K164" s="136"/>
    </row>
    <row r="165" spans="1:11" ht="12" customHeight="1" x14ac:dyDescent="0.2">
      <c r="A165" s="135"/>
      <c r="B165" s="153"/>
      <c r="C165" s="11" t="s">
        <v>20</v>
      </c>
      <c r="D165" s="2"/>
      <c r="E165" s="2"/>
      <c r="F165" s="2">
        <v>0</v>
      </c>
      <c r="G165" s="135"/>
      <c r="H165" s="153"/>
      <c r="I165" s="135"/>
      <c r="J165" s="150"/>
      <c r="K165" s="136"/>
    </row>
    <row r="166" spans="1:11" ht="12" customHeight="1" x14ac:dyDescent="0.2">
      <c r="A166" s="135"/>
      <c r="B166" s="153"/>
      <c r="C166" s="11" t="s">
        <v>22</v>
      </c>
      <c r="D166" s="23">
        <v>8438090.5</v>
      </c>
      <c r="E166" s="23">
        <v>7001638.04</v>
      </c>
      <c r="F166" s="2">
        <f t="shared" si="65"/>
        <v>82.976569639778091</v>
      </c>
      <c r="G166" s="135"/>
      <c r="H166" s="153"/>
      <c r="I166" s="135"/>
      <c r="J166" s="150"/>
      <c r="K166" s="136"/>
    </row>
    <row r="167" spans="1:11" ht="16.5" customHeight="1" x14ac:dyDescent="0.2">
      <c r="A167" s="135" t="s">
        <v>64</v>
      </c>
      <c r="B167" s="163" t="s">
        <v>65</v>
      </c>
      <c r="C167" s="11" t="s">
        <v>14</v>
      </c>
      <c r="D167" s="5">
        <f>D168+D169+D170+D171</f>
        <v>125124338.16</v>
      </c>
      <c r="E167" s="5">
        <f t="shared" ref="E167" si="66">E168+E169+E170+E171</f>
        <v>125124338.16</v>
      </c>
      <c r="F167" s="5">
        <f>E167/D167*100</f>
        <v>100</v>
      </c>
      <c r="G167" s="135" t="s">
        <v>99</v>
      </c>
      <c r="H167" s="153" t="s">
        <v>136</v>
      </c>
      <c r="I167" s="135" t="s">
        <v>149</v>
      </c>
      <c r="J167" s="150"/>
      <c r="K167" s="136"/>
    </row>
    <row r="168" spans="1:11" ht="24.75" customHeight="1" x14ac:dyDescent="0.2">
      <c r="A168" s="135"/>
      <c r="B168" s="163"/>
      <c r="C168" s="11" t="s">
        <v>16</v>
      </c>
      <c r="D168" s="105">
        <v>84896388.439999998</v>
      </c>
      <c r="E168" s="105">
        <v>84896388.439999998</v>
      </c>
      <c r="F168" s="2">
        <f t="shared" ref="F168:F171" si="67">E168/D168*100</f>
        <v>100</v>
      </c>
      <c r="G168" s="135"/>
      <c r="H168" s="153"/>
      <c r="I168" s="135"/>
      <c r="J168" s="150"/>
      <c r="K168" s="136"/>
    </row>
    <row r="169" spans="1:11" ht="12.75" customHeight="1" x14ac:dyDescent="0.2">
      <c r="A169" s="135"/>
      <c r="B169" s="163"/>
      <c r="C169" s="11" t="s">
        <v>18</v>
      </c>
      <c r="D169" s="105">
        <v>39372533.149999999</v>
      </c>
      <c r="E169" s="105">
        <v>39372533.149999999</v>
      </c>
      <c r="F169" s="2">
        <f t="shared" si="67"/>
        <v>100</v>
      </c>
      <c r="G169" s="135"/>
      <c r="H169" s="153"/>
      <c r="I169" s="135"/>
      <c r="J169" s="150"/>
      <c r="K169" s="136"/>
    </row>
    <row r="170" spans="1:11" ht="12" customHeight="1" x14ac:dyDescent="0.2">
      <c r="A170" s="135"/>
      <c r="B170" s="163"/>
      <c r="C170" s="11" t="s">
        <v>20</v>
      </c>
      <c r="D170" s="2">
        <v>0</v>
      </c>
      <c r="E170" s="2">
        <v>0</v>
      </c>
      <c r="F170" s="2">
        <v>0</v>
      </c>
      <c r="G170" s="135"/>
      <c r="H170" s="153"/>
      <c r="I170" s="135"/>
      <c r="J170" s="150"/>
      <c r="K170" s="136"/>
    </row>
    <row r="171" spans="1:11" ht="12" customHeight="1" x14ac:dyDescent="0.2">
      <c r="A171" s="135"/>
      <c r="B171" s="163"/>
      <c r="C171" s="11" t="s">
        <v>22</v>
      </c>
      <c r="D171" s="23">
        <v>855416.57</v>
      </c>
      <c r="E171" s="23">
        <v>855416.57</v>
      </c>
      <c r="F171" s="2">
        <f t="shared" si="67"/>
        <v>100</v>
      </c>
      <c r="G171" s="135"/>
      <c r="H171" s="153"/>
      <c r="I171" s="135"/>
      <c r="J171" s="151"/>
      <c r="K171" s="136"/>
    </row>
    <row r="172" spans="1:11" ht="30.75" customHeight="1" x14ac:dyDescent="0.2">
      <c r="A172" s="135" t="s">
        <v>66</v>
      </c>
      <c r="B172" s="163" t="s">
        <v>67</v>
      </c>
      <c r="C172" s="11" t="s">
        <v>14</v>
      </c>
      <c r="D172" s="5">
        <f>D173+D174+D175+D176</f>
        <v>897890.5</v>
      </c>
      <c r="E172" s="5">
        <f t="shared" ref="E172" si="68">E173+E174+E175+E176</f>
        <v>897890.5</v>
      </c>
      <c r="F172" s="5">
        <f>E172/D172*100</f>
        <v>100</v>
      </c>
      <c r="G172" s="135" t="s">
        <v>100</v>
      </c>
      <c r="H172" s="153" t="s">
        <v>136</v>
      </c>
      <c r="I172" s="135" t="s">
        <v>149</v>
      </c>
      <c r="J172" s="150" t="s">
        <v>94</v>
      </c>
      <c r="K172" s="136"/>
    </row>
    <row r="173" spans="1:11" ht="24.75" customHeight="1" x14ac:dyDescent="0.2">
      <c r="A173" s="135"/>
      <c r="B173" s="163"/>
      <c r="C173" s="11" t="s">
        <v>16</v>
      </c>
      <c r="D173" s="108">
        <v>44894.53</v>
      </c>
      <c r="E173" s="108">
        <v>44894.53</v>
      </c>
      <c r="F173" s="2">
        <f t="shared" ref="F173:F174" si="69">E173/D173*100</f>
        <v>100</v>
      </c>
      <c r="G173" s="135"/>
      <c r="H173" s="153"/>
      <c r="I173" s="135"/>
      <c r="J173" s="150"/>
      <c r="K173" s="136"/>
    </row>
    <row r="174" spans="1:11" ht="29.25" customHeight="1" x14ac:dyDescent="0.2">
      <c r="A174" s="135"/>
      <c r="B174" s="163"/>
      <c r="C174" s="11" t="s">
        <v>18</v>
      </c>
      <c r="D174" s="108">
        <v>852995.97</v>
      </c>
      <c r="E174" s="108">
        <v>852995.97</v>
      </c>
      <c r="F174" s="2">
        <f t="shared" si="69"/>
        <v>100</v>
      </c>
      <c r="G174" s="135"/>
      <c r="H174" s="153"/>
      <c r="I174" s="135"/>
      <c r="J174" s="150"/>
      <c r="K174" s="136"/>
    </row>
    <row r="175" spans="1:11" ht="26.25" customHeight="1" x14ac:dyDescent="0.2">
      <c r="A175" s="135"/>
      <c r="B175" s="163"/>
      <c r="C175" s="11" t="s">
        <v>20</v>
      </c>
      <c r="D175" s="2">
        <v>0</v>
      </c>
      <c r="E175" s="2">
        <v>0</v>
      </c>
      <c r="F175" s="2">
        <v>0</v>
      </c>
      <c r="G175" s="135"/>
      <c r="H175" s="153"/>
      <c r="I175" s="135"/>
      <c r="J175" s="150"/>
      <c r="K175" s="136"/>
    </row>
    <row r="176" spans="1:11" ht="25.5" customHeight="1" x14ac:dyDescent="0.2">
      <c r="A176" s="135"/>
      <c r="B176" s="163"/>
      <c r="C176" s="11" t="s">
        <v>22</v>
      </c>
      <c r="D176" s="2">
        <v>0</v>
      </c>
      <c r="E176" s="2">
        <v>0</v>
      </c>
      <c r="F176" s="2">
        <v>0</v>
      </c>
      <c r="G176" s="135"/>
      <c r="H176" s="153"/>
      <c r="I176" s="135"/>
      <c r="J176" s="151"/>
      <c r="K176" s="136"/>
    </row>
    <row r="177" spans="1:11" ht="22.5" customHeight="1" x14ac:dyDescent="0.2">
      <c r="A177" s="135" t="s">
        <v>68</v>
      </c>
      <c r="B177" s="152" t="s">
        <v>69</v>
      </c>
      <c r="C177" s="11" t="s">
        <v>14</v>
      </c>
      <c r="D177" s="5">
        <f>D178+D179+D180+D181</f>
        <v>77271169.320000008</v>
      </c>
      <c r="E177" s="5">
        <f t="shared" ref="E177" si="70">E178+E179+E180+E181</f>
        <v>77233610.040000007</v>
      </c>
      <c r="F177" s="14">
        <f>E177/D177*100</f>
        <v>99.951392892937264</v>
      </c>
      <c r="G177" s="138"/>
      <c r="H177" s="21" t="s">
        <v>25</v>
      </c>
      <c r="I177" s="11">
        <v>3</v>
      </c>
      <c r="J177" s="136"/>
      <c r="K177" s="136"/>
    </row>
    <row r="178" spans="1:11" ht="23.25" customHeight="1" x14ac:dyDescent="0.2">
      <c r="A178" s="135"/>
      <c r="B178" s="152"/>
      <c r="C178" s="11" t="s">
        <v>16</v>
      </c>
      <c r="D178" s="2">
        <f>D183+D188+D193</f>
        <v>53656755.230000004</v>
      </c>
      <c r="E178" s="2">
        <f t="shared" ref="E178" si="71">E183+E188+E193</f>
        <v>53656755.230000004</v>
      </c>
      <c r="F178" s="2">
        <f t="shared" ref="F178:F181" si="72">E178/D178*100</f>
        <v>100</v>
      </c>
      <c r="G178" s="138"/>
      <c r="H178" s="21" t="s">
        <v>17</v>
      </c>
      <c r="I178" s="11">
        <v>3</v>
      </c>
      <c r="J178" s="136"/>
      <c r="K178" s="136"/>
    </row>
    <row r="179" spans="1:11" ht="17.25" customHeight="1" x14ac:dyDescent="0.2">
      <c r="A179" s="135"/>
      <c r="B179" s="152"/>
      <c r="C179" s="11" t="s">
        <v>18</v>
      </c>
      <c r="D179" s="2">
        <f t="shared" ref="D179:E181" si="73">D184+D189+D194</f>
        <v>22668996.850000001</v>
      </c>
      <c r="E179" s="2">
        <f t="shared" si="73"/>
        <v>22631437.57</v>
      </c>
      <c r="F179" s="2">
        <f t="shared" si="72"/>
        <v>99.834314326970315</v>
      </c>
      <c r="G179" s="138"/>
      <c r="H179" s="21" t="s">
        <v>19</v>
      </c>
      <c r="I179" s="11">
        <v>0</v>
      </c>
      <c r="J179" s="136"/>
      <c r="K179" s="136"/>
    </row>
    <row r="180" spans="1:11" ht="18.75" customHeight="1" x14ac:dyDescent="0.2">
      <c r="A180" s="135"/>
      <c r="B180" s="152"/>
      <c r="C180" s="11" t="s">
        <v>20</v>
      </c>
      <c r="D180" s="2">
        <f t="shared" si="73"/>
        <v>0</v>
      </c>
      <c r="E180" s="2">
        <f t="shared" si="73"/>
        <v>0</v>
      </c>
      <c r="F180" s="2">
        <v>0</v>
      </c>
      <c r="G180" s="138"/>
      <c r="H180" s="21" t="s">
        <v>21</v>
      </c>
      <c r="I180" s="11">
        <v>0</v>
      </c>
      <c r="J180" s="136"/>
      <c r="K180" s="136"/>
    </row>
    <row r="181" spans="1:11" ht="18.75" customHeight="1" x14ac:dyDescent="0.2">
      <c r="A181" s="135"/>
      <c r="B181" s="152"/>
      <c r="C181" s="11" t="s">
        <v>22</v>
      </c>
      <c r="D181" s="2">
        <f t="shared" si="73"/>
        <v>945417.24</v>
      </c>
      <c r="E181" s="2">
        <f t="shared" si="73"/>
        <v>945417.24</v>
      </c>
      <c r="F181" s="2">
        <f t="shared" si="72"/>
        <v>100</v>
      </c>
      <c r="G181" s="138"/>
      <c r="H181" s="21" t="s">
        <v>23</v>
      </c>
      <c r="I181" s="118">
        <f>(I178+0.5*I179)/I177*100%</f>
        <v>1</v>
      </c>
      <c r="J181" s="136"/>
      <c r="K181" s="136"/>
    </row>
    <row r="182" spans="1:11" ht="12" customHeight="1" x14ac:dyDescent="0.2">
      <c r="A182" s="135" t="s">
        <v>70</v>
      </c>
      <c r="B182" s="153" t="s">
        <v>71</v>
      </c>
      <c r="C182" s="11" t="s">
        <v>14</v>
      </c>
      <c r="D182" s="5">
        <f>D183+D184+D185+D186</f>
        <v>9854170.8800000008</v>
      </c>
      <c r="E182" s="5">
        <f t="shared" ref="E182" si="74">E183+E184+E185+E186</f>
        <v>9816611.6000000015</v>
      </c>
      <c r="F182" s="14">
        <f>E182/D182*100</f>
        <v>99.61884890715433</v>
      </c>
      <c r="G182" s="164" t="s">
        <v>101</v>
      </c>
      <c r="H182" s="153" t="s">
        <v>136</v>
      </c>
      <c r="I182" s="135" t="s">
        <v>149</v>
      </c>
      <c r="J182" s="149" t="s">
        <v>95</v>
      </c>
      <c r="K182" s="136"/>
    </row>
    <row r="183" spans="1:11" ht="12" customHeight="1" x14ac:dyDescent="0.2">
      <c r="A183" s="135"/>
      <c r="B183" s="153"/>
      <c r="C183" s="11" t="s">
        <v>16</v>
      </c>
      <c r="D183" s="104">
        <v>8775392.4000000004</v>
      </c>
      <c r="E183" s="105">
        <v>8775392.4000000004</v>
      </c>
      <c r="F183" s="2">
        <f t="shared" ref="F183:F186" si="75">E183/D183*100</f>
        <v>100</v>
      </c>
      <c r="G183" s="164"/>
      <c r="H183" s="153"/>
      <c r="I183" s="135"/>
      <c r="J183" s="150"/>
      <c r="K183" s="136"/>
    </row>
    <row r="184" spans="1:11" ht="12" customHeight="1" x14ac:dyDescent="0.2">
      <c r="A184" s="135"/>
      <c r="B184" s="153"/>
      <c r="C184" s="11" t="s">
        <v>18</v>
      </c>
      <c r="D184" s="105">
        <v>142860</v>
      </c>
      <c r="E184" s="105">
        <v>105300.72</v>
      </c>
      <c r="F184" s="2">
        <f t="shared" si="75"/>
        <v>73.709029819403611</v>
      </c>
      <c r="G184" s="164"/>
      <c r="H184" s="153"/>
      <c r="I184" s="135"/>
      <c r="J184" s="150"/>
      <c r="K184" s="136"/>
    </row>
    <row r="185" spans="1:11" x14ac:dyDescent="0.2">
      <c r="A185" s="135"/>
      <c r="B185" s="153"/>
      <c r="C185" s="11" t="s">
        <v>20</v>
      </c>
      <c r="D185" s="2">
        <v>0</v>
      </c>
      <c r="E185" s="2">
        <f t="shared" ref="E185" si="76">E190+E195</f>
        <v>0</v>
      </c>
      <c r="F185" s="2">
        <v>0</v>
      </c>
      <c r="G185" s="164"/>
      <c r="H185" s="153"/>
      <c r="I185" s="135"/>
      <c r="J185" s="150"/>
      <c r="K185" s="136"/>
    </row>
    <row r="186" spans="1:11" x14ac:dyDescent="0.2">
      <c r="A186" s="135"/>
      <c r="B186" s="153"/>
      <c r="C186" s="11" t="s">
        <v>22</v>
      </c>
      <c r="D186" s="23">
        <v>935918.48</v>
      </c>
      <c r="E186" s="23">
        <v>935918.48</v>
      </c>
      <c r="F186" s="2">
        <f t="shared" si="75"/>
        <v>100</v>
      </c>
      <c r="G186" s="164"/>
      <c r="H186" s="153"/>
      <c r="I186" s="135"/>
      <c r="J186" s="150"/>
      <c r="K186" s="136"/>
    </row>
    <row r="187" spans="1:11" ht="12" customHeight="1" x14ac:dyDescent="0.2">
      <c r="A187" s="135" t="s">
        <v>72</v>
      </c>
      <c r="B187" s="153" t="s">
        <v>65</v>
      </c>
      <c r="C187" s="11" t="s">
        <v>14</v>
      </c>
      <c r="D187" s="5">
        <f>D188+D189+D190+D191</f>
        <v>67209703.580000013</v>
      </c>
      <c r="E187" s="5">
        <f t="shared" ref="E187" si="77">E188+E189+E190+E191</f>
        <v>67209703.580000013</v>
      </c>
      <c r="F187" s="14">
        <f>E187/D187*100</f>
        <v>100</v>
      </c>
      <c r="G187" s="135" t="s">
        <v>99</v>
      </c>
      <c r="H187" s="153" t="s">
        <v>136</v>
      </c>
      <c r="I187" s="135" t="s">
        <v>149</v>
      </c>
      <c r="J187" s="150"/>
      <c r="K187" s="136"/>
    </row>
    <row r="188" spans="1:11" ht="16.5" customHeight="1" x14ac:dyDescent="0.2">
      <c r="A188" s="135"/>
      <c r="B188" s="153"/>
      <c r="C188" s="11" t="s">
        <v>16</v>
      </c>
      <c r="D188" s="105">
        <v>44870998.090000004</v>
      </c>
      <c r="E188" s="105">
        <v>44870998.090000004</v>
      </c>
      <c r="F188" s="2">
        <f t="shared" ref="F188:F189" si="78">E188/D188*100</f>
        <v>100</v>
      </c>
      <c r="G188" s="135"/>
      <c r="H188" s="153"/>
      <c r="I188" s="135"/>
      <c r="J188" s="150"/>
      <c r="K188" s="136"/>
    </row>
    <row r="189" spans="1:11" ht="19.5" customHeight="1" x14ac:dyDescent="0.2">
      <c r="A189" s="135"/>
      <c r="B189" s="153"/>
      <c r="C189" s="11" t="s">
        <v>18</v>
      </c>
      <c r="D189" s="105">
        <v>22329206.73</v>
      </c>
      <c r="E189" s="105">
        <v>22329206.73</v>
      </c>
      <c r="F189" s="2">
        <f t="shared" si="78"/>
        <v>100</v>
      </c>
      <c r="G189" s="135"/>
      <c r="H189" s="153"/>
      <c r="I189" s="135"/>
      <c r="J189" s="150"/>
      <c r="K189" s="136"/>
    </row>
    <row r="190" spans="1:11" ht="12" customHeight="1" x14ac:dyDescent="0.2">
      <c r="A190" s="135"/>
      <c r="B190" s="153"/>
      <c r="C190" s="11" t="s">
        <v>20</v>
      </c>
      <c r="D190" s="2">
        <v>0</v>
      </c>
      <c r="E190" s="2">
        <v>0</v>
      </c>
      <c r="F190" s="2">
        <v>0</v>
      </c>
      <c r="G190" s="135"/>
      <c r="H190" s="153"/>
      <c r="I190" s="135"/>
      <c r="J190" s="150"/>
      <c r="K190" s="136"/>
    </row>
    <row r="191" spans="1:11" ht="21" customHeight="1" x14ac:dyDescent="0.2">
      <c r="A191" s="135"/>
      <c r="B191" s="153"/>
      <c r="C191" s="11" t="s">
        <v>22</v>
      </c>
      <c r="D191" s="23">
        <v>9498.76</v>
      </c>
      <c r="E191" s="23">
        <v>9498.76</v>
      </c>
      <c r="F191" s="2">
        <v>0</v>
      </c>
      <c r="G191" s="135"/>
      <c r="H191" s="153"/>
      <c r="I191" s="135"/>
      <c r="J191" s="150"/>
      <c r="K191" s="136"/>
    </row>
    <row r="192" spans="1:11" ht="24.75" customHeight="1" x14ac:dyDescent="0.2">
      <c r="A192" s="135" t="s">
        <v>73</v>
      </c>
      <c r="B192" s="163" t="s">
        <v>74</v>
      </c>
      <c r="C192" s="11" t="s">
        <v>14</v>
      </c>
      <c r="D192" s="5">
        <f>D193+D194+D195+D196</f>
        <v>207294.86</v>
      </c>
      <c r="E192" s="5">
        <f t="shared" ref="E192" si="79">E193+E194+E195+E196</f>
        <v>207294.86</v>
      </c>
      <c r="F192" s="14">
        <f>E192/D192*100</f>
        <v>100</v>
      </c>
      <c r="G192" s="135" t="s">
        <v>100</v>
      </c>
      <c r="H192" s="153" t="s">
        <v>136</v>
      </c>
      <c r="I192" s="135" t="s">
        <v>149</v>
      </c>
      <c r="J192" s="150"/>
      <c r="K192" s="136"/>
    </row>
    <row r="193" spans="1:11" ht="24.75" customHeight="1" x14ac:dyDescent="0.2">
      <c r="A193" s="135"/>
      <c r="B193" s="163"/>
      <c r="C193" s="11" t="s">
        <v>16</v>
      </c>
      <c r="D193" s="105">
        <v>10364.74</v>
      </c>
      <c r="E193" s="105">
        <v>10364.74</v>
      </c>
      <c r="F193" s="2">
        <f t="shared" ref="F193:F194" si="80">E193/D193*100</f>
        <v>100</v>
      </c>
      <c r="G193" s="135"/>
      <c r="H193" s="153"/>
      <c r="I193" s="135"/>
      <c r="J193" s="150"/>
      <c r="K193" s="136"/>
    </row>
    <row r="194" spans="1:11" ht="24" customHeight="1" x14ac:dyDescent="0.2">
      <c r="A194" s="135"/>
      <c r="B194" s="163"/>
      <c r="C194" s="11" t="s">
        <v>18</v>
      </c>
      <c r="D194" s="105">
        <v>196930.12</v>
      </c>
      <c r="E194" s="105">
        <v>196930.12</v>
      </c>
      <c r="F194" s="2">
        <f t="shared" si="80"/>
        <v>100</v>
      </c>
      <c r="G194" s="135"/>
      <c r="H194" s="153"/>
      <c r="I194" s="135"/>
      <c r="J194" s="150"/>
      <c r="K194" s="136"/>
    </row>
    <row r="195" spans="1:11" ht="12" customHeight="1" x14ac:dyDescent="0.2">
      <c r="A195" s="135"/>
      <c r="B195" s="163"/>
      <c r="C195" s="11" t="s">
        <v>20</v>
      </c>
      <c r="D195" s="2">
        <f t="shared" ref="D195:E195" si="81">D200+D205</f>
        <v>0</v>
      </c>
      <c r="E195" s="2">
        <f t="shared" si="81"/>
        <v>0</v>
      </c>
      <c r="F195" s="2">
        <v>0</v>
      </c>
      <c r="G195" s="135"/>
      <c r="H195" s="153"/>
      <c r="I195" s="135"/>
      <c r="J195" s="150"/>
      <c r="K195" s="136"/>
    </row>
    <row r="196" spans="1:11" ht="36" customHeight="1" x14ac:dyDescent="0.2">
      <c r="A196" s="135"/>
      <c r="B196" s="163"/>
      <c r="C196" s="11" t="s">
        <v>22</v>
      </c>
      <c r="D196" s="2">
        <v>0</v>
      </c>
      <c r="E196" s="2">
        <v>0</v>
      </c>
      <c r="F196" s="2">
        <v>0</v>
      </c>
      <c r="G196" s="135"/>
      <c r="H196" s="153"/>
      <c r="I196" s="135"/>
      <c r="J196" s="151"/>
      <c r="K196" s="136"/>
    </row>
    <row r="197" spans="1:11" ht="12" customHeight="1" x14ac:dyDescent="0.2">
      <c r="A197" s="135" t="s">
        <v>75</v>
      </c>
      <c r="B197" s="152" t="s">
        <v>76</v>
      </c>
      <c r="C197" s="11" t="s">
        <v>14</v>
      </c>
      <c r="D197" s="5">
        <f>D198+D199+D200+D201</f>
        <v>25548975.190000001</v>
      </c>
      <c r="E197" s="5">
        <f t="shared" ref="E197" si="82">E198+E199+E200+E201</f>
        <v>25530007.800000004</v>
      </c>
      <c r="F197" s="14">
        <f>E197/D197*100</f>
        <v>99.92576066218335</v>
      </c>
      <c r="G197" s="138"/>
      <c r="H197" s="21" t="s">
        <v>25</v>
      </c>
      <c r="I197" s="11">
        <v>2</v>
      </c>
      <c r="J197" s="136"/>
      <c r="K197" s="136"/>
    </row>
    <row r="198" spans="1:11" ht="12" customHeight="1" x14ac:dyDescent="0.2">
      <c r="A198" s="135"/>
      <c r="B198" s="152"/>
      <c r="C198" s="11" t="s">
        <v>16</v>
      </c>
      <c r="D198" s="2">
        <f>D203+D208</f>
        <v>17865019.280000001</v>
      </c>
      <c r="E198" s="2">
        <f t="shared" ref="E198" si="83">E203+E208</f>
        <v>17865019.280000001</v>
      </c>
      <c r="F198" s="2">
        <f t="shared" ref="F198:F201" si="84">E198/D198*100</f>
        <v>100</v>
      </c>
      <c r="G198" s="138"/>
      <c r="H198" s="21" t="s">
        <v>17</v>
      </c>
      <c r="I198" s="11">
        <v>2</v>
      </c>
      <c r="J198" s="136"/>
      <c r="K198" s="136"/>
    </row>
    <row r="199" spans="1:11" ht="12" customHeight="1" x14ac:dyDescent="0.2">
      <c r="A199" s="135"/>
      <c r="B199" s="152"/>
      <c r="C199" s="11" t="s">
        <v>18</v>
      </c>
      <c r="D199" s="2">
        <f t="shared" ref="D199:E201" si="85">D204+D209</f>
        <v>6329883.5999999996</v>
      </c>
      <c r="E199" s="2">
        <f t="shared" si="85"/>
        <v>6329883.5999999996</v>
      </c>
      <c r="F199" s="2">
        <f t="shared" si="84"/>
        <v>100</v>
      </c>
      <c r="G199" s="138"/>
      <c r="H199" s="21" t="s">
        <v>19</v>
      </c>
      <c r="I199" s="11">
        <v>0</v>
      </c>
      <c r="J199" s="136"/>
      <c r="K199" s="136"/>
    </row>
    <row r="200" spans="1:11" ht="12" customHeight="1" x14ac:dyDescent="0.2">
      <c r="A200" s="135"/>
      <c r="B200" s="152"/>
      <c r="C200" s="11" t="s">
        <v>20</v>
      </c>
      <c r="D200" s="2">
        <f t="shared" si="85"/>
        <v>0</v>
      </c>
      <c r="E200" s="2">
        <f t="shared" si="85"/>
        <v>0</v>
      </c>
      <c r="F200" s="2">
        <v>0</v>
      </c>
      <c r="G200" s="138"/>
      <c r="H200" s="21" t="s">
        <v>21</v>
      </c>
      <c r="I200" s="11">
        <v>0</v>
      </c>
      <c r="J200" s="136"/>
      <c r="K200" s="136"/>
    </row>
    <row r="201" spans="1:11" ht="12" customHeight="1" x14ac:dyDescent="0.2">
      <c r="A201" s="135"/>
      <c r="B201" s="152"/>
      <c r="C201" s="11" t="s">
        <v>22</v>
      </c>
      <c r="D201" s="2">
        <f t="shared" si="85"/>
        <v>1354072.31</v>
      </c>
      <c r="E201" s="2">
        <f t="shared" si="85"/>
        <v>1335104.92</v>
      </c>
      <c r="F201" s="2">
        <f t="shared" si="84"/>
        <v>98.599233596321</v>
      </c>
      <c r="G201" s="138"/>
      <c r="H201" s="21" t="s">
        <v>23</v>
      </c>
      <c r="I201" s="118">
        <f>(I198+0.5*I199)/I197*100%</f>
        <v>1</v>
      </c>
      <c r="J201" s="136"/>
      <c r="K201" s="136"/>
    </row>
    <row r="202" spans="1:11" ht="12" customHeight="1" x14ac:dyDescent="0.2">
      <c r="A202" s="135" t="s">
        <v>77</v>
      </c>
      <c r="B202" s="153" t="s">
        <v>78</v>
      </c>
      <c r="C202" s="11" t="s">
        <v>14</v>
      </c>
      <c r="D202" s="5">
        <f>D203+D204+D205+D206</f>
        <v>3960547.96</v>
      </c>
      <c r="E202" s="5">
        <f t="shared" ref="E202" si="86">E203+E204+E205+E206</f>
        <v>3941580.57</v>
      </c>
      <c r="F202" s="14">
        <f>E202/D202*100</f>
        <v>99.52109177337168</v>
      </c>
      <c r="G202" s="135" t="s">
        <v>104</v>
      </c>
      <c r="H202" s="153" t="s">
        <v>136</v>
      </c>
      <c r="I202" s="135" t="s">
        <v>149</v>
      </c>
      <c r="J202" s="149" t="s">
        <v>96</v>
      </c>
      <c r="K202" s="136"/>
    </row>
    <row r="203" spans="1:11" ht="12" customHeight="1" x14ac:dyDescent="0.2">
      <c r="A203" s="135"/>
      <c r="B203" s="153"/>
      <c r="C203" s="11" t="s">
        <v>16</v>
      </c>
      <c r="D203" s="105">
        <v>2606475.65</v>
      </c>
      <c r="E203" s="105">
        <v>2606475.65</v>
      </c>
      <c r="F203" s="2">
        <f t="shared" ref="F203:F206" si="87">E203/D203*100</f>
        <v>100</v>
      </c>
      <c r="G203" s="135"/>
      <c r="H203" s="153"/>
      <c r="I203" s="135"/>
      <c r="J203" s="150"/>
      <c r="K203" s="136"/>
    </row>
    <row r="204" spans="1:11" ht="12" customHeight="1" x14ac:dyDescent="0.2">
      <c r="A204" s="135"/>
      <c r="B204" s="153"/>
      <c r="C204" s="11" t="s">
        <v>18</v>
      </c>
      <c r="D204" s="2">
        <v>0</v>
      </c>
      <c r="E204" s="2">
        <v>0</v>
      </c>
      <c r="F204" s="2">
        <v>0</v>
      </c>
      <c r="G204" s="135"/>
      <c r="H204" s="153"/>
      <c r="I204" s="135"/>
      <c r="J204" s="150"/>
      <c r="K204" s="136"/>
    </row>
    <row r="205" spans="1:11" ht="12" customHeight="1" x14ac:dyDescent="0.2">
      <c r="A205" s="135"/>
      <c r="B205" s="153"/>
      <c r="C205" s="11" t="s">
        <v>20</v>
      </c>
      <c r="D205" s="2">
        <v>0</v>
      </c>
      <c r="E205" s="2">
        <v>0</v>
      </c>
      <c r="F205" s="2">
        <v>0</v>
      </c>
      <c r="G205" s="135"/>
      <c r="H205" s="153"/>
      <c r="I205" s="135"/>
      <c r="J205" s="150"/>
      <c r="K205" s="136"/>
    </row>
    <row r="206" spans="1:11" ht="12" customHeight="1" x14ac:dyDescent="0.2">
      <c r="A206" s="135"/>
      <c r="B206" s="153"/>
      <c r="C206" s="11" t="s">
        <v>22</v>
      </c>
      <c r="D206" s="23">
        <v>1354072.31</v>
      </c>
      <c r="E206" s="23">
        <v>1335104.92</v>
      </c>
      <c r="F206" s="2">
        <f t="shared" si="87"/>
        <v>98.599233596321</v>
      </c>
      <c r="G206" s="135"/>
      <c r="H206" s="153"/>
      <c r="I206" s="135"/>
      <c r="J206" s="150"/>
      <c r="K206" s="136"/>
    </row>
    <row r="207" spans="1:11" ht="12" customHeight="1" x14ac:dyDescent="0.2">
      <c r="A207" s="135" t="s">
        <v>79</v>
      </c>
      <c r="B207" s="163" t="s">
        <v>65</v>
      </c>
      <c r="C207" s="11" t="s">
        <v>14</v>
      </c>
      <c r="D207" s="5">
        <f>D208+D209+D210+D211</f>
        <v>21588427.23</v>
      </c>
      <c r="E207" s="5">
        <f t="shared" ref="E207" si="88">E208+E209+E210+E211</f>
        <v>21588427.23</v>
      </c>
      <c r="F207" s="14">
        <f>E207/D207*100</f>
        <v>100</v>
      </c>
      <c r="G207" s="135" t="s">
        <v>99</v>
      </c>
      <c r="H207" s="153" t="s">
        <v>136</v>
      </c>
      <c r="I207" s="135" t="s">
        <v>149</v>
      </c>
      <c r="J207" s="150"/>
      <c r="K207" s="136"/>
    </row>
    <row r="208" spans="1:11" ht="12" customHeight="1" x14ac:dyDescent="0.2">
      <c r="A208" s="135"/>
      <c r="B208" s="163"/>
      <c r="C208" s="11" t="s">
        <v>16</v>
      </c>
      <c r="D208" s="104">
        <v>15258543.630000001</v>
      </c>
      <c r="E208" s="104">
        <v>15258543.630000001</v>
      </c>
      <c r="F208" s="2">
        <f t="shared" ref="F208:F209" si="89">E208/D208*100</f>
        <v>100</v>
      </c>
      <c r="G208" s="135"/>
      <c r="H208" s="153"/>
      <c r="I208" s="135"/>
      <c r="J208" s="150"/>
      <c r="K208" s="136"/>
    </row>
    <row r="209" spans="1:11" ht="18" customHeight="1" x14ac:dyDescent="0.2">
      <c r="A209" s="135"/>
      <c r="B209" s="163"/>
      <c r="C209" s="11" t="s">
        <v>18</v>
      </c>
      <c r="D209" s="104">
        <v>6329883.5999999996</v>
      </c>
      <c r="E209" s="104">
        <v>6329883.5999999996</v>
      </c>
      <c r="F209" s="2">
        <f t="shared" si="89"/>
        <v>100</v>
      </c>
      <c r="G209" s="135"/>
      <c r="H209" s="153"/>
      <c r="I209" s="135"/>
      <c r="J209" s="150"/>
      <c r="K209" s="136"/>
    </row>
    <row r="210" spans="1:11" ht="12" customHeight="1" x14ac:dyDescent="0.2">
      <c r="A210" s="135"/>
      <c r="B210" s="163"/>
      <c r="C210" s="11" t="s">
        <v>20</v>
      </c>
      <c r="D210" s="2">
        <v>0</v>
      </c>
      <c r="E210" s="2">
        <v>0</v>
      </c>
      <c r="F210" s="2">
        <v>0</v>
      </c>
      <c r="G210" s="135"/>
      <c r="H210" s="153"/>
      <c r="I210" s="135"/>
      <c r="J210" s="150"/>
      <c r="K210" s="136"/>
    </row>
    <row r="211" spans="1:11" ht="12" customHeight="1" x14ac:dyDescent="0.2">
      <c r="A211" s="135"/>
      <c r="B211" s="163"/>
      <c r="C211" s="11" t="s">
        <v>22</v>
      </c>
      <c r="D211" s="2">
        <v>0</v>
      </c>
      <c r="E211" s="2">
        <v>0</v>
      </c>
      <c r="F211" s="2">
        <v>0</v>
      </c>
      <c r="G211" s="135"/>
      <c r="H211" s="153"/>
      <c r="I211" s="135"/>
      <c r="J211" s="151"/>
      <c r="K211" s="136"/>
    </row>
    <row r="212" spans="1:11" ht="12" customHeight="1" x14ac:dyDescent="0.2">
      <c r="A212" s="135" t="s">
        <v>80</v>
      </c>
      <c r="B212" s="152" t="s">
        <v>81</v>
      </c>
      <c r="C212" s="11" t="s">
        <v>14</v>
      </c>
      <c r="D212" s="5">
        <f>D213+D214+D215+D216</f>
        <v>36338112.480000004</v>
      </c>
      <c r="E212" s="5">
        <f t="shared" ref="E212" si="90">E213+E214+E215+E216</f>
        <v>36338112.480000004</v>
      </c>
      <c r="F212" s="14">
        <f>E212/D212*100</f>
        <v>100</v>
      </c>
      <c r="G212" s="149" t="s">
        <v>140</v>
      </c>
      <c r="H212" s="13" t="s">
        <v>25</v>
      </c>
      <c r="I212" s="11">
        <v>2</v>
      </c>
      <c r="J212" s="136"/>
      <c r="K212" s="136"/>
    </row>
    <row r="213" spans="1:11" ht="12" customHeight="1" x14ac:dyDescent="0.2">
      <c r="A213" s="135"/>
      <c r="B213" s="152"/>
      <c r="C213" s="11" t="s">
        <v>16</v>
      </c>
      <c r="D213" s="2">
        <f>D218+D223+D228</f>
        <v>5236869.18</v>
      </c>
      <c r="E213" s="2">
        <f>E218+E223+E228</f>
        <v>5236869.18</v>
      </c>
      <c r="F213" s="2">
        <f t="shared" ref="F213:F214" si="91">E213/D213*100</f>
        <v>100</v>
      </c>
      <c r="G213" s="150"/>
      <c r="H213" s="13" t="s">
        <v>17</v>
      </c>
      <c r="I213" s="11">
        <v>2</v>
      </c>
      <c r="J213" s="136"/>
      <c r="K213" s="136"/>
    </row>
    <row r="214" spans="1:11" ht="12" customHeight="1" x14ac:dyDescent="0.2">
      <c r="A214" s="135"/>
      <c r="B214" s="152"/>
      <c r="C214" s="11" t="s">
        <v>18</v>
      </c>
      <c r="D214" s="2">
        <f t="shared" ref="D214:E216" si="92">D219+D224+D229</f>
        <v>31101243.300000001</v>
      </c>
      <c r="E214" s="2">
        <f t="shared" si="92"/>
        <v>31101243.300000001</v>
      </c>
      <c r="F214" s="2">
        <f t="shared" si="91"/>
        <v>100</v>
      </c>
      <c r="G214" s="150"/>
      <c r="H214" s="13" t="s">
        <v>19</v>
      </c>
      <c r="I214" s="11">
        <v>0</v>
      </c>
      <c r="J214" s="136"/>
      <c r="K214" s="136"/>
    </row>
    <row r="215" spans="1:11" ht="12" customHeight="1" x14ac:dyDescent="0.2">
      <c r="A215" s="135"/>
      <c r="B215" s="152"/>
      <c r="C215" s="11" t="s">
        <v>20</v>
      </c>
      <c r="D215" s="2">
        <f t="shared" si="92"/>
        <v>0</v>
      </c>
      <c r="E215" s="2">
        <f t="shared" si="92"/>
        <v>0</v>
      </c>
      <c r="F215" s="2">
        <v>0</v>
      </c>
      <c r="G215" s="150"/>
      <c r="H215" s="13" t="s">
        <v>21</v>
      </c>
      <c r="I215" s="11">
        <v>0</v>
      </c>
      <c r="J215" s="136"/>
      <c r="K215" s="136"/>
    </row>
    <row r="216" spans="1:11" ht="12" customHeight="1" x14ac:dyDescent="0.2">
      <c r="A216" s="135"/>
      <c r="B216" s="152"/>
      <c r="C216" s="11" t="s">
        <v>22</v>
      </c>
      <c r="D216" s="2">
        <f t="shared" si="92"/>
        <v>0</v>
      </c>
      <c r="E216" s="2">
        <f t="shared" si="92"/>
        <v>0</v>
      </c>
      <c r="F216" s="2">
        <v>0</v>
      </c>
      <c r="G216" s="151"/>
      <c r="H216" s="13" t="s">
        <v>23</v>
      </c>
      <c r="I216" s="118">
        <f>(I213+0.5*I214)/I212*100%</f>
        <v>1</v>
      </c>
      <c r="J216" s="136"/>
      <c r="K216" s="136"/>
    </row>
    <row r="217" spans="1:11" ht="12" customHeight="1" x14ac:dyDescent="0.2">
      <c r="A217" s="135" t="s">
        <v>82</v>
      </c>
      <c r="B217" s="153" t="s">
        <v>83</v>
      </c>
      <c r="C217" s="11" t="s">
        <v>14</v>
      </c>
      <c r="D217" s="5">
        <f>D218+D219+D220+D221</f>
        <v>27157162.48</v>
      </c>
      <c r="E217" s="5">
        <f t="shared" ref="E217" si="93">E218+E219+E220+E221</f>
        <v>27157162.48</v>
      </c>
      <c r="F217" s="14">
        <f>E217/D217*100</f>
        <v>100</v>
      </c>
      <c r="G217" s="140" t="s">
        <v>150</v>
      </c>
      <c r="H217" s="154" t="s">
        <v>240</v>
      </c>
      <c r="I217" s="135" t="s">
        <v>149</v>
      </c>
      <c r="J217" s="136" t="s">
        <v>134</v>
      </c>
      <c r="K217" s="149"/>
    </row>
    <row r="218" spans="1:11" ht="12" customHeight="1" x14ac:dyDescent="0.2">
      <c r="A218" s="135"/>
      <c r="B218" s="153"/>
      <c r="C218" s="11" t="s">
        <v>16</v>
      </c>
      <c r="D218" s="109">
        <v>4025754.18</v>
      </c>
      <c r="E218" s="109">
        <v>4025754.18</v>
      </c>
      <c r="F218" s="2">
        <f t="shared" ref="F218:F219" si="94">E218/D218*100</f>
        <v>100</v>
      </c>
      <c r="G218" s="141"/>
      <c r="H218" s="155"/>
      <c r="I218" s="135"/>
      <c r="J218" s="136"/>
      <c r="K218" s="150"/>
    </row>
    <row r="219" spans="1:11" ht="12" customHeight="1" x14ac:dyDescent="0.2">
      <c r="A219" s="135"/>
      <c r="B219" s="153"/>
      <c r="C219" s="11" t="s">
        <v>18</v>
      </c>
      <c r="D219" s="105">
        <f>14658016.3+8473392</f>
        <v>23131408.300000001</v>
      </c>
      <c r="E219" s="105">
        <v>23131408.300000001</v>
      </c>
      <c r="F219" s="2">
        <f t="shared" si="94"/>
        <v>100</v>
      </c>
      <c r="G219" s="141"/>
      <c r="H219" s="155"/>
      <c r="I219" s="135"/>
      <c r="J219" s="136"/>
      <c r="K219" s="150"/>
    </row>
    <row r="220" spans="1:11" ht="12" customHeight="1" x14ac:dyDescent="0.2">
      <c r="A220" s="135"/>
      <c r="B220" s="153"/>
      <c r="C220" s="11" t="s">
        <v>20</v>
      </c>
      <c r="D220" s="2">
        <v>0</v>
      </c>
      <c r="E220" s="2">
        <v>0</v>
      </c>
      <c r="F220" s="2">
        <v>0</v>
      </c>
      <c r="G220" s="141"/>
      <c r="H220" s="155"/>
      <c r="I220" s="135"/>
      <c r="J220" s="136"/>
      <c r="K220" s="150"/>
    </row>
    <row r="221" spans="1:11" x14ac:dyDescent="0.2">
      <c r="A221" s="135"/>
      <c r="B221" s="153"/>
      <c r="C221" s="11" t="s">
        <v>22</v>
      </c>
      <c r="D221" s="2">
        <v>0</v>
      </c>
      <c r="E221" s="2">
        <v>0</v>
      </c>
      <c r="F221" s="2">
        <v>0</v>
      </c>
      <c r="G221" s="142"/>
      <c r="H221" s="156"/>
      <c r="I221" s="135"/>
      <c r="J221" s="136"/>
      <c r="K221" s="151"/>
    </row>
    <row r="222" spans="1:11" ht="11.25" customHeight="1" x14ac:dyDescent="0.2">
      <c r="A222" s="135" t="s">
        <v>125</v>
      </c>
      <c r="B222" s="153" t="s">
        <v>39</v>
      </c>
      <c r="C222" s="11" t="s">
        <v>14</v>
      </c>
      <c r="D222" s="5">
        <f>D223+D224+D225+D226</f>
        <v>0</v>
      </c>
      <c r="E222" s="5">
        <f t="shared" ref="E222" si="95">E223+E224+E225+E226</f>
        <v>0</v>
      </c>
      <c r="F222" s="14">
        <v>0</v>
      </c>
      <c r="G222" s="153"/>
      <c r="H222" s="165" t="s">
        <v>255</v>
      </c>
      <c r="I222" s="166"/>
      <c r="J222" s="136" t="s">
        <v>94</v>
      </c>
      <c r="K222" s="136"/>
    </row>
    <row r="223" spans="1:11" x14ac:dyDescent="0.2">
      <c r="A223" s="135"/>
      <c r="B223" s="153"/>
      <c r="C223" s="11" t="s">
        <v>16</v>
      </c>
      <c r="D223" s="4">
        <v>0</v>
      </c>
      <c r="E223" s="2">
        <v>0</v>
      </c>
      <c r="F223" s="2">
        <v>0</v>
      </c>
      <c r="G223" s="153"/>
      <c r="H223" s="167"/>
      <c r="I223" s="168"/>
      <c r="J223" s="136"/>
      <c r="K223" s="136"/>
    </row>
    <row r="224" spans="1:11" x14ac:dyDescent="0.2">
      <c r="A224" s="135"/>
      <c r="B224" s="153"/>
      <c r="C224" s="11" t="s">
        <v>18</v>
      </c>
      <c r="D224" s="2">
        <v>0</v>
      </c>
      <c r="E224" s="2">
        <v>0</v>
      </c>
      <c r="F224" s="2">
        <v>0</v>
      </c>
      <c r="G224" s="153"/>
      <c r="H224" s="167"/>
      <c r="I224" s="168"/>
      <c r="J224" s="136"/>
      <c r="K224" s="136"/>
    </row>
    <row r="225" spans="1:11" x14ac:dyDescent="0.2">
      <c r="A225" s="135"/>
      <c r="B225" s="153"/>
      <c r="C225" s="11" t="s">
        <v>20</v>
      </c>
      <c r="D225" s="2">
        <v>0</v>
      </c>
      <c r="E225" s="2">
        <v>0</v>
      </c>
      <c r="F225" s="2">
        <v>0</v>
      </c>
      <c r="G225" s="153"/>
      <c r="H225" s="167"/>
      <c r="I225" s="168"/>
      <c r="J225" s="136"/>
      <c r="K225" s="136"/>
    </row>
    <row r="226" spans="1:11" x14ac:dyDescent="0.2">
      <c r="A226" s="135"/>
      <c r="B226" s="153"/>
      <c r="C226" s="11" t="s">
        <v>22</v>
      </c>
      <c r="D226" s="2">
        <v>0</v>
      </c>
      <c r="E226" s="2">
        <v>0</v>
      </c>
      <c r="F226" s="2">
        <v>0</v>
      </c>
      <c r="G226" s="153"/>
      <c r="H226" s="169"/>
      <c r="I226" s="170"/>
      <c r="J226" s="136"/>
      <c r="K226" s="136"/>
    </row>
    <row r="227" spans="1:11" x14ac:dyDescent="0.2">
      <c r="A227" s="135" t="s">
        <v>256</v>
      </c>
      <c r="B227" s="153" t="s">
        <v>126</v>
      </c>
      <c r="C227" s="15" t="s">
        <v>14</v>
      </c>
      <c r="D227" s="5">
        <f>D228+D229+D230+D231</f>
        <v>9180950</v>
      </c>
      <c r="E227" s="5">
        <f t="shared" ref="E227" si="96">E228+E229+E230+E231</f>
        <v>9180950</v>
      </c>
      <c r="F227" s="14">
        <f>E227/D227*100</f>
        <v>100</v>
      </c>
      <c r="G227" s="140" t="s">
        <v>139</v>
      </c>
      <c r="H227" s="154" t="s">
        <v>240</v>
      </c>
      <c r="I227" s="135" t="s">
        <v>149</v>
      </c>
      <c r="J227" s="136" t="s">
        <v>133</v>
      </c>
      <c r="K227" s="136"/>
    </row>
    <row r="228" spans="1:11" ht="12" customHeight="1" x14ac:dyDescent="0.2">
      <c r="A228" s="135"/>
      <c r="B228" s="153"/>
      <c r="C228" s="15" t="s">
        <v>16</v>
      </c>
      <c r="D228" s="105">
        <v>1211115</v>
      </c>
      <c r="E228" s="105">
        <v>1211115</v>
      </c>
      <c r="F228" s="2">
        <f t="shared" ref="F228:F229" si="97">E228/D228*100</f>
        <v>100</v>
      </c>
      <c r="G228" s="141"/>
      <c r="H228" s="155"/>
      <c r="I228" s="135"/>
      <c r="J228" s="136"/>
      <c r="K228" s="136"/>
    </row>
    <row r="229" spans="1:11" ht="12" customHeight="1" x14ac:dyDescent="0.2">
      <c r="A229" s="135"/>
      <c r="B229" s="153"/>
      <c r="C229" s="15" t="s">
        <v>18</v>
      </c>
      <c r="D229" s="105">
        <v>7969835</v>
      </c>
      <c r="E229" s="105">
        <v>7969835</v>
      </c>
      <c r="F229" s="2">
        <f t="shared" si="97"/>
        <v>100</v>
      </c>
      <c r="G229" s="141"/>
      <c r="H229" s="155"/>
      <c r="I229" s="135"/>
      <c r="J229" s="136"/>
      <c r="K229" s="136"/>
    </row>
    <row r="230" spans="1:11" ht="12" customHeight="1" x14ac:dyDescent="0.2">
      <c r="A230" s="135"/>
      <c r="B230" s="153"/>
      <c r="C230" s="15" t="s">
        <v>20</v>
      </c>
      <c r="D230" s="2">
        <v>0</v>
      </c>
      <c r="E230" s="2">
        <v>0</v>
      </c>
      <c r="F230" s="2">
        <v>0</v>
      </c>
      <c r="G230" s="141"/>
      <c r="H230" s="155"/>
      <c r="I230" s="135"/>
      <c r="J230" s="136"/>
      <c r="K230" s="136"/>
    </row>
    <row r="231" spans="1:11" ht="21.75" customHeight="1" x14ac:dyDescent="0.2">
      <c r="A231" s="135"/>
      <c r="B231" s="153"/>
      <c r="C231" s="15" t="s">
        <v>22</v>
      </c>
      <c r="D231" s="2">
        <v>0</v>
      </c>
      <c r="E231" s="2">
        <v>0</v>
      </c>
      <c r="F231" s="2">
        <v>0</v>
      </c>
      <c r="G231" s="142"/>
      <c r="H231" s="156"/>
      <c r="I231" s="135"/>
      <c r="J231" s="136"/>
      <c r="K231" s="136"/>
    </row>
    <row r="232" spans="1:11" ht="12" customHeight="1" x14ac:dyDescent="0.2">
      <c r="A232" s="135" t="s">
        <v>84</v>
      </c>
      <c r="B232" s="152" t="s">
        <v>85</v>
      </c>
      <c r="C232" s="11" t="s">
        <v>14</v>
      </c>
      <c r="D232" s="5">
        <f>D233+D234+D235+D236</f>
        <v>7677956.6399999997</v>
      </c>
      <c r="E232" s="5">
        <f t="shared" ref="E232" si="98">E233+E234+E235+E236</f>
        <v>7677956.6399999997</v>
      </c>
      <c r="F232" s="14">
        <f>E232/D232*100</f>
        <v>100</v>
      </c>
      <c r="G232" s="149" t="s">
        <v>141</v>
      </c>
      <c r="H232" s="13" t="s">
        <v>25</v>
      </c>
      <c r="I232" s="11">
        <v>1</v>
      </c>
      <c r="J232" s="136"/>
      <c r="K232" s="136"/>
    </row>
    <row r="233" spans="1:11" ht="12" customHeight="1" x14ac:dyDescent="0.2">
      <c r="A233" s="135"/>
      <c r="B233" s="152"/>
      <c r="C233" s="11" t="s">
        <v>16</v>
      </c>
      <c r="D233" s="2">
        <f>D238+D243</f>
        <v>383897.83</v>
      </c>
      <c r="E233" s="2">
        <f t="shared" ref="E233" si="99">E238+E243</f>
        <v>383897.83</v>
      </c>
      <c r="F233" s="2">
        <f t="shared" ref="F233:F234" si="100">E233/D233*100</f>
        <v>100</v>
      </c>
      <c r="G233" s="150"/>
      <c r="H233" s="13" t="s">
        <v>17</v>
      </c>
      <c r="I233" s="11">
        <v>1</v>
      </c>
      <c r="J233" s="136"/>
      <c r="K233" s="136"/>
    </row>
    <row r="234" spans="1:11" ht="12" customHeight="1" x14ac:dyDescent="0.2">
      <c r="A234" s="135"/>
      <c r="B234" s="152"/>
      <c r="C234" s="11" t="s">
        <v>18</v>
      </c>
      <c r="D234" s="2">
        <f t="shared" ref="D234:E236" si="101">D239+D244</f>
        <v>7294058.8099999996</v>
      </c>
      <c r="E234" s="2">
        <f t="shared" si="101"/>
        <v>7294058.8099999996</v>
      </c>
      <c r="F234" s="2">
        <f t="shared" si="100"/>
        <v>100</v>
      </c>
      <c r="G234" s="150"/>
      <c r="H234" s="13" t="s">
        <v>19</v>
      </c>
      <c r="I234" s="11">
        <v>0</v>
      </c>
      <c r="J234" s="136"/>
      <c r="K234" s="136"/>
    </row>
    <row r="235" spans="1:11" ht="12" customHeight="1" x14ac:dyDescent="0.2">
      <c r="A235" s="135"/>
      <c r="B235" s="152"/>
      <c r="C235" s="11" t="s">
        <v>20</v>
      </c>
      <c r="D235" s="2">
        <f t="shared" si="101"/>
        <v>0</v>
      </c>
      <c r="E235" s="2">
        <f t="shared" si="101"/>
        <v>0</v>
      </c>
      <c r="F235" s="2">
        <v>0</v>
      </c>
      <c r="G235" s="150"/>
      <c r="H235" s="13" t="s">
        <v>21</v>
      </c>
      <c r="I235" s="11">
        <v>0</v>
      </c>
      <c r="J235" s="136"/>
      <c r="K235" s="136"/>
    </row>
    <row r="236" spans="1:11" ht="12" customHeight="1" x14ac:dyDescent="0.2">
      <c r="A236" s="135"/>
      <c r="B236" s="152"/>
      <c r="C236" s="11" t="s">
        <v>22</v>
      </c>
      <c r="D236" s="2">
        <f t="shared" si="101"/>
        <v>0</v>
      </c>
      <c r="E236" s="2">
        <f t="shared" si="101"/>
        <v>0</v>
      </c>
      <c r="F236" s="2">
        <v>0</v>
      </c>
      <c r="G236" s="151"/>
      <c r="H236" s="13" t="s">
        <v>23</v>
      </c>
      <c r="I236" s="118">
        <f>(I233+0.5*I234)/I232*100%</f>
        <v>1</v>
      </c>
      <c r="J236" s="136"/>
      <c r="K236" s="136"/>
    </row>
    <row r="237" spans="1:11" ht="12" customHeight="1" x14ac:dyDescent="0.2">
      <c r="A237" s="135" t="s">
        <v>86</v>
      </c>
      <c r="B237" s="153" t="s">
        <v>87</v>
      </c>
      <c r="C237" s="11" t="s">
        <v>14</v>
      </c>
      <c r="D237" s="5">
        <f>D238+D239+D240+D241</f>
        <v>0</v>
      </c>
      <c r="E237" s="5">
        <f t="shared" ref="E237" si="102">E238+E239+E240+E241</f>
        <v>0</v>
      </c>
      <c r="F237" s="18">
        <v>0</v>
      </c>
      <c r="G237" s="153"/>
      <c r="H237" s="165" t="s">
        <v>255</v>
      </c>
      <c r="I237" s="166"/>
      <c r="J237" s="149" t="s">
        <v>96</v>
      </c>
      <c r="K237" s="136"/>
    </row>
    <row r="238" spans="1:11" ht="12" customHeight="1" x14ac:dyDescent="0.2">
      <c r="A238" s="135"/>
      <c r="B238" s="153"/>
      <c r="C238" s="11" t="s">
        <v>16</v>
      </c>
      <c r="D238" s="2">
        <v>0</v>
      </c>
      <c r="E238" s="2">
        <v>0</v>
      </c>
      <c r="F238" s="2">
        <v>0</v>
      </c>
      <c r="G238" s="153"/>
      <c r="H238" s="167"/>
      <c r="I238" s="168"/>
      <c r="J238" s="150"/>
      <c r="K238" s="136"/>
    </row>
    <row r="239" spans="1:11" ht="12" customHeight="1" x14ac:dyDescent="0.2">
      <c r="A239" s="135"/>
      <c r="B239" s="153"/>
      <c r="C239" s="11" t="s">
        <v>18</v>
      </c>
      <c r="D239" s="2">
        <v>0</v>
      </c>
      <c r="E239" s="2">
        <v>0</v>
      </c>
      <c r="F239" s="2">
        <v>0</v>
      </c>
      <c r="G239" s="153"/>
      <c r="H239" s="167"/>
      <c r="I239" s="168"/>
      <c r="J239" s="150"/>
      <c r="K239" s="136"/>
    </row>
    <row r="240" spans="1:11" ht="35.25" customHeight="1" x14ac:dyDescent="0.2">
      <c r="A240" s="135"/>
      <c r="B240" s="153"/>
      <c r="C240" s="11" t="s">
        <v>20</v>
      </c>
      <c r="D240" s="2">
        <v>0</v>
      </c>
      <c r="E240" s="2">
        <v>0</v>
      </c>
      <c r="F240" s="2">
        <v>0</v>
      </c>
      <c r="G240" s="153"/>
      <c r="H240" s="167"/>
      <c r="I240" s="168"/>
      <c r="J240" s="150"/>
      <c r="K240" s="136"/>
    </row>
    <row r="241" spans="1:11" ht="17.25" customHeight="1" x14ac:dyDescent="0.2">
      <c r="A241" s="135"/>
      <c r="B241" s="153"/>
      <c r="C241" s="11" t="s">
        <v>22</v>
      </c>
      <c r="D241" s="2">
        <v>0</v>
      </c>
      <c r="E241" s="2">
        <v>0</v>
      </c>
      <c r="F241" s="2">
        <v>0</v>
      </c>
      <c r="G241" s="153"/>
      <c r="H241" s="169"/>
      <c r="I241" s="170"/>
      <c r="J241" s="150"/>
      <c r="K241" s="136"/>
    </row>
    <row r="242" spans="1:11" ht="12" customHeight="1" x14ac:dyDescent="0.2">
      <c r="A242" s="135" t="s">
        <v>254</v>
      </c>
      <c r="B242" s="154" t="s">
        <v>88</v>
      </c>
      <c r="C242" s="11" t="s">
        <v>14</v>
      </c>
      <c r="D242" s="5">
        <f>D243+D244+D245+D246</f>
        <v>7677956.6399999997</v>
      </c>
      <c r="E242" s="5">
        <f t="shared" ref="E242" si="103">E243+E244+E245+E246</f>
        <v>7677956.6399999997</v>
      </c>
      <c r="F242" s="14">
        <f>E242/D242*100</f>
        <v>100</v>
      </c>
      <c r="G242" s="140" t="s">
        <v>142</v>
      </c>
      <c r="H242" s="154" t="s">
        <v>240</v>
      </c>
      <c r="I242" s="135" t="s">
        <v>149</v>
      </c>
      <c r="J242" s="149" t="s">
        <v>96</v>
      </c>
      <c r="K242" s="136"/>
    </row>
    <row r="243" spans="1:11" ht="12" customHeight="1" x14ac:dyDescent="0.2">
      <c r="A243" s="135"/>
      <c r="B243" s="155"/>
      <c r="C243" s="11" t="s">
        <v>16</v>
      </c>
      <c r="D243" s="105">
        <v>383897.83</v>
      </c>
      <c r="E243" s="105">
        <v>383897.83</v>
      </c>
      <c r="F243" s="2">
        <f t="shared" ref="F243:F244" si="104">E243/D243*100</f>
        <v>100</v>
      </c>
      <c r="G243" s="141"/>
      <c r="H243" s="155"/>
      <c r="I243" s="135"/>
      <c r="J243" s="150"/>
      <c r="K243" s="136"/>
    </row>
    <row r="244" spans="1:11" ht="18" customHeight="1" x14ac:dyDescent="0.2">
      <c r="A244" s="135"/>
      <c r="B244" s="155"/>
      <c r="C244" s="11" t="s">
        <v>18</v>
      </c>
      <c r="D244" s="105">
        <v>7294058.8099999996</v>
      </c>
      <c r="E244" s="105">
        <v>7294058.8099999996</v>
      </c>
      <c r="F244" s="2">
        <f t="shared" si="104"/>
        <v>100</v>
      </c>
      <c r="G244" s="141"/>
      <c r="H244" s="155"/>
      <c r="I244" s="135"/>
      <c r="J244" s="150"/>
      <c r="K244" s="136"/>
    </row>
    <row r="245" spans="1:11" ht="12" customHeight="1" x14ac:dyDescent="0.2">
      <c r="A245" s="135"/>
      <c r="B245" s="155"/>
      <c r="C245" s="11" t="s">
        <v>20</v>
      </c>
      <c r="D245" s="2">
        <v>0</v>
      </c>
      <c r="E245" s="2">
        <v>0</v>
      </c>
      <c r="F245" s="2">
        <v>0</v>
      </c>
      <c r="G245" s="141"/>
      <c r="H245" s="155"/>
      <c r="I245" s="135"/>
      <c r="J245" s="150"/>
      <c r="K245" s="136"/>
    </row>
    <row r="246" spans="1:11" ht="12" customHeight="1" x14ac:dyDescent="0.2">
      <c r="A246" s="135"/>
      <c r="B246" s="156"/>
      <c r="C246" s="11" t="s">
        <v>22</v>
      </c>
      <c r="D246" s="2">
        <v>0</v>
      </c>
      <c r="E246" s="2">
        <v>0</v>
      </c>
      <c r="F246" s="2">
        <v>0</v>
      </c>
      <c r="G246" s="142"/>
      <c r="H246" s="156"/>
      <c r="I246" s="135"/>
      <c r="J246" s="150"/>
      <c r="K246" s="136"/>
    </row>
    <row r="247" spans="1:11" ht="12" customHeight="1" x14ac:dyDescent="0.2">
      <c r="A247" s="171" t="s">
        <v>127</v>
      </c>
      <c r="B247" s="157" t="s">
        <v>128</v>
      </c>
      <c r="C247" s="15" t="s">
        <v>14</v>
      </c>
      <c r="D247" s="5">
        <f>D248+D249+D250+D251</f>
        <v>5000000</v>
      </c>
      <c r="E247" s="5">
        <f t="shared" ref="E247" si="105">E248+E249+E250+E251</f>
        <v>5000000</v>
      </c>
      <c r="F247" s="14">
        <f>E247/D247*100</f>
        <v>100</v>
      </c>
      <c r="G247" s="140" t="s">
        <v>143</v>
      </c>
      <c r="H247" s="17" t="s">
        <v>25</v>
      </c>
      <c r="I247" s="16">
        <v>1</v>
      </c>
      <c r="J247" s="149"/>
      <c r="K247" s="136"/>
    </row>
    <row r="248" spans="1:11" ht="12" customHeight="1" x14ac:dyDescent="0.2">
      <c r="A248" s="135"/>
      <c r="B248" s="158"/>
      <c r="C248" s="15" t="s">
        <v>16</v>
      </c>
      <c r="D248" s="2">
        <f>D253+D258</f>
        <v>0</v>
      </c>
      <c r="E248" s="2">
        <f>E253+E258</f>
        <v>0</v>
      </c>
      <c r="F248" s="2">
        <v>0</v>
      </c>
      <c r="G248" s="141"/>
      <c r="H248" s="17" t="s">
        <v>17</v>
      </c>
      <c r="I248" s="16">
        <v>1</v>
      </c>
      <c r="J248" s="150"/>
      <c r="K248" s="136"/>
    </row>
    <row r="249" spans="1:11" ht="18" customHeight="1" x14ac:dyDescent="0.2">
      <c r="A249" s="135"/>
      <c r="B249" s="158"/>
      <c r="C249" s="15" t="s">
        <v>18</v>
      </c>
      <c r="D249" s="2">
        <f t="shared" ref="D249:E251" si="106">D254+D259</f>
        <v>0</v>
      </c>
      <c r="E249" s="2">
        <f t="shared" si="106"/>
        <v>0</v>
      </c>
      <c r="F249" s="2">
        <v>0</v>
      </c>
      <c r="G249" s="141"/>
      <c r="H249" s="17" t="s">
        <v>19</v>
      </c>
      <c r="I249" s="16">
        <v>0</v>
      </c>
      <c r="J249" s="150"/>
      <c r="K249" s="136"/>
    </row>
    <row r="250" spans="1:11" ht="12" customHeight="1" x14ac:dyDescent="0.2">
      <c r="A250" s="135"/>
      <c r="B250" s="158"/>
      <c r="C250" s="15" t="s">
        <v>20</v>
      </c>
      <c r="D250" s="2">
        <f t="shared" si="106"/>
        <v>5000000</v>
      </c>
      <c r="E250" s="2">
        <f t="shared" si="106"/>
        <v>5000000</v>
      </c>
      <c r="F250" s="2">
        <f t="shared" ref="F250" si="107">E250/D250*100</f>
        <v>100</v>
      </c>
      <c r="G250" s="141"/>
      <c r="H250" s="17" t="s">
        <v>21</v>
      </c>
      <c r="I250" s="16">
        <v>0</v>
      </c>
      <c r="J250" s="150"/>
      <c r="K250" s="136"/>
    </row>
    <row r="251" spans="1:11" ht="12" customHeight="1" x14ac:dyDescent="0.2">
      <c r="A251" s="135"/>
      <c r="B251" s="159"/>
      <c r="C251" s="15" t="s">
        <v>22</v>
      </c>
      <c r="D251" s="2">
        <f t="shared" si="106"/>
        <v>0</v>
      </c>
      <c r="E251" s="2">
        <f t="shared" si="106"/>
        <v>0</v>
      </c>
      <c r="F251" s="2">
        <v>0</v>
      </c>
      <c r="G251" s="142"/>
      <c r="H251" s="17" t="s">
        <v>23</v>
      </c>
      <c r="I251" s="118">
        <f>(I248+0.5*I249)/I247*100%</f>
        <v>1</v>
      </c>
      <c r="J251" s="151"/>
      <c r="K251" s="136"/>
    </row>
    <row r="252" spans="1:11" ht="12" customHeight="1" x14ac:dyDescent="0.2">
      <c r="A252" s="135" t="s">
        <v>129</v>
      </c>
      <c r="B252" s="153" t="s">
        <v>132</v>
      </c>
      <c r="C252" s="15" t="s">
        <v>14</v>
      </c>
      <c r="D252" s="5">
        <f>D253+D254+D255+D256</f>
        <v>0</v>
      </c>
      <c r="E252" s="5">
        <f t="shared" ref="E252" si="108">E253+E254+E255+E256</f>
        <v>0</v>
      </c>
      <c r="F252" s="14">
        <v>0</v>
      </c>
      <c r="G252" s="153"/>
      <c r="H252" s="165" t="s">
        <v>255</v>
      </c>
      <c r="I252" s="166"/>
      <c r="J252" s="149" t="s">
        <v>94</v>
      </c>
      <c r="K252" s="136"/>
    </row>
    <row r="253" spans="1:11" ht="12" customHeight="1" x14ac:dyDescent="0.2">
      <c r="A253" s="135"/>
      <c r="B253" s="153"/>
      <c r="C253" s="15" t="s">
        <v>16</v>
      </c>
      <c r="D253" s="2">
        <v>0</v>
      </c>
      <c r="E253" s="2">
        <v>0</v>
      </c>
      <c r="F253" s="2">
        <v>0</v>
      </c>
      <c r="G253" s="153"/>
      <c r="H253" s="167"/>
      <c r="I253" s="168"/>
      <c r="J253" s="150"/>
      <c r="K253" s="136"/>
    </row>
    <row r="254" spans="1:11" ht="18" customHeight="1" x14ac:dyDescent="0.2">
      <c r="A254" s="135"/>
      <c r="B254" s="153"/>
      <c r="C254" s="15" t="s">
        <v>18</v>
      </c>
      <c r="D254" s="2">
        <v>0</v>
      </c>
      <c r="E254" s="2">
        <v>0</v>
      </c>
      <c r="F254" s="2">
        <v>0</v>
      </c>
      <c r="G254" s="153"/>
      <c r="H254" s="167"/>
      <c r="I254" s="168"/>
      <c r="J254" s="150"/>
      <c r="K254" s="136"/>
    </row>
    <row r="255" spans="1:11" ht="12" customHeight="1" x14ac:dyDescent="0.2">
      <c r="A255" s="135"/>
      <c r="B255" s="153"/>
      <c r="C255" s="15" t="s">
        <v>20</v>
      </c>
      <c r="D255" s="2">
        <v>0</v>
      </c>
      <c r="E255" s="2">
        <v>0</v>
      </c>
      <c r="F255" s="2">
        <v>0</v>
      </c>
      <c r="G255" s="153"/>
      <c r="H255" s="167"/>
      <c r="I255" s="168"/>
      <c r="J255" s="150"/>
      <c r="K255" s="136"/>
    </row>
    <row r="256" spans="1:11" ht="12" customHeight="1" x14ac:dyDescent="0.2">
      <c r="A256" s="135"/>
      <c r="B256" s="153"/>
      <c r="C256" s="15" t="s">
        <v>22</v>
      </c>
      <c r="D256" s="2">
        <v>0</v>
      </c>
      <c r="E256" s="2">
        <v>0</v>
      </c>
      <c r="F256" s="2">
        <v>0</v>
      </c>
      <c r="G256" s="153"/>
      <c r="H256" s="169"/>
      <c r="I256" s="170"/>
      <c r="J256" s="151"/>
      <c r="K256" s="136"/>
    </row>
    <row r="257" spans="1:11" ht="19.5" customHeight="1" x14ac:dyDescent="0.2">
      <c r="A257" s="171" t="s">
        <v>130</v>
      </c>
      <c r="B257" s="153" t="s">
        <v>131</v>
      </c>
      <c r="C257" s="15" t="s">
        <v>14</v>
      </c>
      <c r="D257" s="5">
        <f>D258+D259+D260+D261</f>
        <v>5000000</v>
      </c>
      <c r="E257" s="5">
        <f t="shared" ref="E257" si="109">E258+E259+E260+E261</f>
        <v>5000000</v>
      </c>
      <c r="F257" s="14">
        <f>E257/D257*100</f>
        <v>100</v>
      </c>
      <c r="G257" s="140" t="s">
        <v>138</v>
      </c>
      <c r="H257" s="154" t="s">
        <v>240</v>
      </c>
      <c r="I257" s="135" t="s">
        <v>149</v>
      </c>
      <c r="J257" s="149" t="s">
        <v>95</v>
      </c>
      <c r="K257" s="136"/>
    </row>
    <row r="258" spans="1:11" ht="12" customHeight="1" x14ac:dyDescent="0.2">
      <c r="A258" s="135"/>
      <c r="B258" s="153"/>
      <c r="C258" s="15" t="s">
        <v>16</v>
      </c>
      <c r="D258" s="2">
        <v>0</v>
      </c>
      <c r="E258" s="2">
        <v>0</v>
      </c>
      <c r="F258" s="2">
        <v>0</v>
      </c>
      <c r="G258" s="141"/>
      <c r="H258" s="155"/>
      <c r="I258" s="135"/>
      <c r="J258" s="150"/>
      <c r="K258" s="136"/>
    </row>
    <row r="259" spans="1:11" ht="18" customHeight="1" x14ac:dyDescent="0.2">
      <c r="A259" s="135"/>
      <c r="B259" s="153"/>
      <c r="C259" s="15" t="s">
        <v>18</v>
      </c>
      <c r="D259" s="2">
        <v>0</v>
      </c>
      <c r="E259" s="2">
        <v>0</v>
      </c>
      <c r="F259" s="2">
        <v>0</v>
      </c>
      <c r="G259" s="141"/>
      <c r="H259" s="155"/>
      <c r="I259" s="135"/>
      <c r="J259" s="150"/>
      <c r="K259" s="136"/>
    </row>
    <row r="260" spans="1:11" ht="12" customHeight="1" x14ac:dyDescent="0.2">
      <c r="A260" s="135"/>
      <c r="B260" s="153"/>
      <c r="C260" s="15" t="s">
        <v>20</v>
      </c>
      <c r="D260" s="105">
        <v>5000000</v>
      </c>
      <c r="E260" s="105">
        <v>5000000</v>
      </c>
      <c r="F260" s="2">
        <f t="shared" ref="F260" si="110">E260/D260*100</f>
        <v>100</v>
      </c>
      <c r="G260" s="141"/>
      <c r="H260" s="155"/>
      <c r="I260" s="135"/>
      <c r="J260" s="150"/>
      <c r="K260" s="136"/>
    </row>
    <row r="261" spans="1:11" ht="17.25" customHeight="1" x14ac:dyDescent="0.2">
      <c r="A261" s="135"/>
      <c r="B261" s="153"/>
      <c r="C261" s="15" t="s">
        <v>22</v>
      </c>
      <c r="D261" s="2">
        <v>0</v>
      </c>
      <c r="E261" s="2">
        <v>0</v>
      </c>
      <c r="F261" s="2">
        <v>0</v>
      </c>
      <c r="G261" s="142"/>
      <c r="H261" s="156"/>
      <c r="I261" s="135"/>
      <c r="J261" s="151"/>
      <c r="K261" s="136"/>
    </row>
  </sheetData>
  <autoFilter ref="A6:K246"/>
  <mergeCells count="317">
    <mergeCell ref="G77:G81"/>
    <mergeCell ref="G82:G86"/>
    <mergeCell ref="G87:G91"/>
    <mergeCell ref="G97:G101"/>
    <mergeCell ref="G47:G51"/>
    <mergeCell ref="G107:G111"/>
    <mergeCell ref="G227:G231"/>
    <mergeCell ref="G112:G116"/>
    <mergeCell ref="H57:H61"/>
    <mergeCell ref="G132:G136"/>
    <mergeCell ref="G57:G61"/>
    <mergeCell ref="H92:I96"/>
    <mergeCell ref="H222:I226"/>
    <mergeCell ref="G92:G96"/>
    <mergeCell ref="I57:I61"/>
    <mergeCell ref="I97:I101"/>
    <mergeCell ref="G137:G141"/>
    <mergeCell ref="H137:I141"/>
    <mergeCell ref="H52:I56"/>
    <mergeCell ref="J57:J61"/>
    <mergeCell ref="K57:K61"/>
    <mergeCell ref="H227:H231"/>
    <mergeCell ref="I227:I231"/>
    <mergeCell ref="J227:J231"/>
    <mergeCell ref="K227:K231"/>
    <mergeCell ref="J237:J241"/>
    <mergeCell ref="J87:J91"/>
    <mergeCell ref="J77:J81"/>
    <mergeCell ref="J82:J86"/>
    <mergeCell ref="J97:J101"/>
    <mergeCell ref="J92:J96"/>
    <mergeCell ref="K77:K81"/>
    <mergeCell ref="K82:K86"/>
    <mergeCell ref="K87:K91"/>
    <mergeCell ref="K92:K96"/>
    <mergeCell ref="K97:K101"/>
    <mergeCell ref="H77:H81"/>
    <mergeCell ref="H82:H86"/>
    <mergeCell ref="H87:H91"/>
    <mergeCell ref="H97:H101"/>
    <mergeCell ref="I77:I81"/>
    <mergeCell ref="I82:I86"/>
    <mergeCell ref="I87:I91"/>
    <mergeCell ref="A97:A101"/>
    <mergeCell ref="B97:B101"/>
    <mergeCell ref="A142:A146"/>
    <mergeCell ref="B142:B146"/>
    <mergeCell ref="G142:G146"/>
    <mergeCell ref="H142:H146"/>
    <mergeCell ref="I142:I146"/>
    <mergeCell ref="J142:J146"/>
    <mergeCell ref="K142:K146"/>
    <mergeCell ref="A132:A136"/>
    <mergeCell ref="B132:B136"/>
    <mergeCell ref="A137:A141"/>
    <mergeCell ref="B137:B141"/>
    <mergeCell ref="K132:K136"/>
    <mergeCell ref="J132:J136"/>
    <mergeCell ref="J137:J141"/>
    <mergeCell ref="K137:K141"/>
    <mergeCell ref="K122:K126"/>
    <mergeCell ref="J122:J131"/>
    <mergeCell ref="A127:A131"/>
    <mergeCell ref="B127:B131"/>
    <mergeCell ref="G127:G131"/>
    <mergeCell ref="H127:H131"/>
    <mergeCell ref="I127:I131"/>
    <mergeCell ref="A257:A261"/>
    <mergeCell ref="B257:B261"/>
    <mergeCell ref="G257:G261"/>
    <mergeCell ref="H257:H261"/>
    <mergeCell ref="I257:I261"/>
    <mergeCell ref="K257:K261"/>
    <mergeCell ref="J247:J251"/>
    <mergeCell ref="J252:J256"/>
    <mergeCell ref="J257:J261"/>
    <mergeCell ref="A247:A251"/>
    <mergeCell ref="B247:B251"/>
    <mergeCell ref="G247:G251"/>
    <mergeCell ref="K247:K251"/>
    <mergeCell ref="A252:A256"/>
    <mergeCell ref="B252:B256"/>
    <mergeCell ref="G252:G256"/>
    <mergeCell ref="K252:K256"/>
    <mergeCell ref="H252:I256"/>
    <mergeCell ref="A57:A61"/>
    <mergeCell ref="B57:B61"/>
    <mergeCell ref="A77:A81"/>
    <mergeCell ref="B77:B81"/>
    <mergeCell ref="A82:A86"/>
    <mergeCell ref="B82:B86"/>
    <mergeCell ref="A87:A91"/>
    <mergeCell ref="B87:B91"/>
    <mergeCell ref="A92:A96"/>
    <mergeCell ref="B92:B96"/>
    <mergeCell ref="K237:K241"/>
    <mergeCell ref="A242:A246"/>
    <mergeCell ref="B242:B246"/>
    <mergeCell ref="G242:G246"/>
    <mergeCell ref="H242:H246"/>
    <mergeCell ref="I242:I246"/>
    <mergeCell ref="K242:K246"/>
    <mergeCell ref="A237:A241"/>
    <mergeCell ref="B237:B241"/>
    <mergeCell ref="G237:G241"/>
    <mergeCell ref="J242:J246"/>
    <mergeCell ref="H237:I241"/>
    <mergeCell ref="A232:A236"/>
    <mergeCell ref="B232:B236"/>
    <mergeCell ref="G232:G236"/>
    <mergeCell ref="J232:J236"/>
    <mergeCell ref="K232:K236"/>
    <mergeCell ref="A227:A231"/>
    <mergeCell ref="B227:B231"/>
    <mergeCell ref="A212:A216"/>
    <mergeCell ref="B212:B216"/>
    <mergeCell ref="G212:G216"/>
    <mergeCell ref="J212:J216"/>
    <mergeCell ref="K212:K216"/>
    <mergeCell ref="A217:A221"/>
    <mergeCell ref="B217:B221"/>
    <mergeCell ref="G217:G221"/>
    <mergeCell ref="H217:H221"/>
    <mergeCell ref="I217:I221"/>
    <mergeCell ref="J217:J221"/>
    <mergeCell ref="K217:K221"/>
    <mergeCell ref="A222:A226"/>
    <mergeCell ref="B222:B226"/>
    <mergeCell ref="G222:G226"/>
    <mergeCell ref="J222:J226"/>
    <mergeCell ref="K222:K226"/>
    <mergeCell ref="K202:K206"/>
    <mergeCell ref="A207:A211"/>
    <mergeCell ref="B207:B211"/>
    <mergeCell ref="G207:G211"/>
    <mergeCell ref="H207:H211"/>
    <mergeCell ref="I207:I211"/>
    <mergeCell ref="K207:K211"/>
    <mergeCell ref="A202:A206"/>
    <mergeCell ref="B202:B206"/>
    <mergeCell ref="G202:G206"/>
    <mergeCell ref="H202:H206"/>
    <mergeCell ref="I202:I206"/>
    <mergeCell ref="J202:J211"/>
    <mergeCell ref="A197:A201"/>
    <mergeCell ref="B197:B201"/>
    <mergeCell ref="G197:G201"/>
    <mergeCell ref="J197:J201"/>
    <mergeCell ref="K197:K201"/>
    <mergeCell ref="A192:A196"/>
    <mergeCell ref="B192:B196"/>
    <mergeCell ref="G192:G196"/>
    <mergeCell ref="H192:H196"/>
    <mergeCell ref="I192:I196"/>
    <mergeCell ref="A177:A181"/>
    <mergeCell ref="B177:B181"/>
    <mergeCell ref="G177:G181"/>
    <mergeCell ref="J177:J181"/>
    <mergeCell ref="K177:K181"/>
    <mergeCell ref="A182:A186"/>
    <mergeCell ref="B182:B186"/>
    <mergeCell ref="G182:G186"/>
    <mergeCell ref="H182:H186"/>
    <mergeCell ref="I182:I186"/>
    <mergeCell ref="K182:K186"/>
    <mergeCell ref="J182:J196"/>
    <mergeCell ref="A187:A191"/>
    <mergeCell ref="B187:B191"/>
    <mergeCell ref="G187:G191"/>
    <mergeCell ref="H187:H191"/>
    <mergeCell ref="I187:I191"/>
    <mergeCell ref="K187:K191"/>
    <mergeCell ref="K192:K196"/>
    <mergeCell ref="A172:A176"/>
    <mergeCell ref="B172:B176"/>
    <mergeCell ref="G172:G176"/>
    <mergeCell ref="H172:H176"/>
    <mergeCell ref="I172:I176"/>
    <mergeCell ref="J172:J176"/>
    <mergeCell ref="K172:K176"/>
    <mergeCell ref="A167:A171"/>
    <mergeCell ref="B167:B171"/>
    <mergeCell ref="G167:G171"/>
    <mergeCell ref="H167:H171"/>
    <mergeCell ref="I167:I171"/>
    <mergeCell ref="K157:K161"/>
    <mergeCell ref="A162:A166"/>
    <mergeCell ref="B162:B166"/>
    <mergeCell ref="G162:G166"/>
    <mergeCell ref="H162:H166"/>
    <mergeCell ref="I162:I166"/>
    <mergeCell ref="K162:K166"/>
    <mergeCell ref="A157:A161"/>
    <mergeCell ref="B157:B161"/>
    <mergeCell ref="G157:G161"/>
    <mergeCell ref="H157:H161"/>
    <mergeCell ref="I157:I161"/>
    <mergeCell ref="J157:J161"/>
    <mergeCell ref="J162:J171"/>
    <mergeCell ref="K167:K171"/>
    <mergeCell ref="A147:A151"/>
    <mergeCell ref="B147:B151"/>
    <mergeCell ref="G147:G151"/>
    <mergeCell ref="J147:J151"/>
    <mergeCell ref="K147:K151"/>
    <mergeCell ref="A152:A156"/>
    <mergeCell ref="B152:B156"/>
    <mergeCell ref="G152:G156"/>
    <mergeCell ref="J152:J156"/>
    <mergeCell ref="K152:K156"/>
    <mergeCell ref="K127:K131"/>
    <mergeCell ref="A117:A121"/>
    <mergeCell ref="B117:B121"/>
    <mergeCell ref="G117:G121"/>
    <mergeCell ref="J117:J121"/>
    <mergeCell ref="K117:K121"/>
    <mergeCell ref="A122:A126"/>
    <mergeCell ref="B122:B126"/>
    <mergeCell ref="G122:G126"/>
    <mergeCell ref="H122:H126"/>
    <mergeCell ref="I122:I126"/>
    <mergeCell ref="K107:K111"/>
    <mergeCell ref="A112:A116"/>
    <mergeCell ref="B112:B116"/>
    <mergeCell ref="H112:H116"/>
    <mergeCell ref="I112:I116"/>
    <mergeCell ref="J112:J116"/>
    <mergeCell ref="K112:K116"/>
    <mergeCell ref="A107:A111"/>
    <mergeCell ref="B107:B111"/>
    <mergeCell ref="H107:H111"/>
    <mergeCell ref="I107:I111"/>
    <mergeCell ref="J107:J111"/>
    <mergeCell ref="J67:J71"/>
    <mergeCell ref="K67:K71"/>
    <mergeCell ref="A102:A106"/>
    <mergeCell ref="B102:B106"/>
    <mergeCell ref="G102:G106"/>
    <mergeCell ref="J102:J106"/>
    <mergeCell ref="K102:K106"/>
    <mergeCell ref="A62:A66"/>
    <mergeCell ref="B62:B66"/>
    <mergeCell ref="G62:G66"/>
    <mergeCell ref="J62:J66"/>
    <mergeCell ref="K62:K66"/>
    <mergeCell ref="A67:A71"/>
    <mergeCell ref="B67:B71"/>
    <mergeCell ref="G67:G71"/>
    <mergeCell ref="H67:H71"/>
    <mergeCell ref="I67:I71"/>
    <mergeCell ref="A72:A76"/>
    <mergeCell ref="B72:B76"/>
    <mergeCell ref="G72:G76"/>
    <mergeCell ref="H72:H76"/>
    <mergeCell ref="I72:I76"/>
    <mergeCell ref="J72:J76"/>
    <mergeCell ref="K72:K76"/>
    <mergeCell ref="J47:J51"/>
    <mergeCell ref="K47:K51"/>
    <mergeCell ref="A52:A56"/>
    <mergeCell ref="B52:B56"/>
    <mergeCell ref="A42:A46"/>
    <mergeCell ref="B42:B46"/>
    <mergeCell ref="G42:G46"/>
    <mergeCell ref="J42:J46"/>
    <mergeCell ref="K42:K46"/>
    <mergeCell ref="A47:A51"/>
    <mergeCell ref="B47:B51"/>
    <mergeCell ref="H47:H51"/>
    <mergeCell ref="I47:I51"/>
    <mergeCell ref="J52:J56"/>
    <mergeCell ref="K52:K56"/>
    <mergeCell ref="A22:A26"/>
    <mergeCell ref="B22:B26"/>
    <mergeCell ref="G22:G26"/>
    <mergeCell ref="J22:J26"/>
    <mergeCell ref="K22:K26"/>
    <mergeCell ref="J32:J36"/>
    <mergeCell ref="K32:K36"/>
    <mergeCell ref="A37:A41"/>
    <mergeCell ref="B37:B41"/>
    <mergeCell ref="G37:G41"/>
    <mergeCell ref="J37:J41"/>
    <mergeCell ref="K37:K41"/>
    <mergeCell ref="A27:A31"/>
    <mergeCell ref="B27:B31"/>
    <mergeCell ref="G27:G31"/>
    <mergeCell ref="J27:J31"/>
    <mergeCell ref="K27:K31"/>
    <mergeCell ref="A32:A36"/>
    <mergeCell ref="B32:B36"/>
    <mergeCell ref="G32:G36"/>
    <mergeCell ref="H32:H36"/>
    <mergeCell ref="I32:I36"/>
    <mergeCell ref="A12:A16"/>
    <mergeCell ref="B12:B16"/>
    <mergeCell ref="G12:G16"/>
    <mergeCell ref="J12:J16"/>
    <mergeCell ref="K12:K16"/>
    <mergeCell ref="A17:A21"/>
    <mergeCell ref="B17:B21"/>
    <mergeCell ref="G17:G21"/>
    <mergeCell ref="J17:J21"/>
    <mergeCell ref="K17:K21"/>
    <mergeCell ref="A3:K3"/>
    <mergeCell ref="A5:A6"/>
    <mergeCell ref="B5:B6"/>
    <mergeCell ref="C5:E5"/>
    <mergeCell ref="F5:F6"/>
    <mergeCell ref="G5:I5"/>
    <mergeCell ref="J5:J6"/>
    <mergeCell ref="K5:K6"/>
    <mergeCell ref="A7:A11"/>
    <mergeCell ref="B7:B11"/>
    <mergeCell ref="G7:G11"/>
    <mergeCell ref="J7:J11"/>
    <mergeCell ref="K7:K11"/>
  </mergeCells>
  <pageMargins left="0.35433070866141736" right="0.27559055118110237" top="0.98425196850393704" bottom="0.15748031496062992" header="0.31496062992125984" footer="0.11811023622047245"/>
  <pageSetup paperSize="9" scale="52" fitToHeight="0" orientation="landscape" r:id="rId1"/>
  <headerFooter>
    <oddHeader>&amp;C&amp;"Times New Roman,обычный"&amp;10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3"/>
  <sheetViews>
    <sheetView view="pageBreakPreview" zoomScale="80" zoomScaleNormal="90" zoomScaleSheetLayoutView="80" workbookViewId="0">
      <selection activeCell="P10" sqref="P10"/>
    </sheetView>
  </sheetViews>
  <sheetFormatPr defaultRowHeight="15" x14ac:dyDescent="0.25"/>
  <cols>
    <col min="1" max="1" width="5.28515625" style="30" customWidth="1"/>
    <col min="2" max="2" width="59.42578125" style="30" customWidth="1"/>
    <col min="3" max="3" width="9.5703125" style="30" customWidth="1"/>
    <col min="4" max="4" width="8.85546875" style="30" customWidth="1"/>
    <col min="5" max="5" width="17.85546875" style="30" customWidth="1"/>
    <col min="6" max="6" width="14.42578125" style="30" customWidth="1"/>
    <col min="7" max="8" width="12" style="30" customWidth="1"/>
    <col min="9" max="9" width="18.85546875" style="30" customWidth="1"/>
    <col min="10" max="10" width="41.28515625" style="30" customWidth="1"/>
    <col min="11" max="11" width="14.7109375" style="30" customWidth="1"/>
    <col min="12" max="12" width="24.28515625" style="30" customWidth="1"/>
    <col min="13" max="13" width="12.7109375" style="30" customWidth="1"/>
    <col min="14" max="14" width="11.7109375" style="30" customWidth="1"/>
    <col min="15" max="15" width="23.85546875" style="30" customWidth="1"/>
    <col min="16" max="16384" width="9.140625" style="30"/>
  </cols>
  <sheetData>
    <row r="1" spans="1:15" ht="18.75" x14ac:dyDescent="0.3">
      <c r="A1" s="25"/>
      <c r="B1" s="26"/>
      <c r="C1" s="27"/>
      <c r="D1" s="27"/>
      <c r="E1" s="26"/>
      <c r="F1" s="26"/>
      <c r="G1" s="26"/>
      <c r="H1" s="28"/>
      <c r="I1" s="28"/>
      <c r="J1" s="26"/>
      <c r="K1" s="28"/>
      <c r="L1" s="28"/>
      <c r="M1" s="28"/>
      <c r="N1" s="29" t="s">
        <v>265</v>
      </c>
    </row>
    <row r="2" spans="1:15" ht="18.75" x14ac:dyDescent="0.3">
      <c r="A2" s="25"/>
      <c r="B2" s="26"/>
      <c r="C2" s="27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5.75" x14ac:dyDescent="0.25">
      <c r="A3" s="175" t="s">
        <v>249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5" ht="15.75" x14ac:dyDescent="0.25">
      <c r="A4" s="31"/>
      <c r="B4" s="28"/>
      <c r="C4" s="32"/>
      <c r="D4" s="32"/>
      <c r="E4" s="182"/>
      <c r="F4" s="182"/>
      <c r="G4" s="182"/>
      <c r="H4" s="28"/>
      <c r="I4" s="28"/>
      <c r="J4" s="28"/>
      <c r="K4" s="28"/>
      <c r="L4" s="28"/>
      <c r="M4" s="28"/>
      <c r="N4" s="28"/>
    </row>
    <row r="5" spans="1:15" ht="17.25" customHeight="1" x14ac:dyDescent="0.25">
      <c r="A5" s="176" t="s">
        <v>153</v>
      </c>
      <c r="B5" s="176" t="s">
        <v>154</v>
      </c>
      <c r="C5" s="176" t="s">
        <v>155</v>
      </c>
      <c r="D5" s="176" t="s">
        <v>156</v>
      </c>
      <c r="E5" s="177" t="s">
        <v>157</v>
      </c>
      <c r="F5" s="178"/>
      <c r="G5" s="178"/>
      <c r="H5" s="179" t="s">
        <v>158</v>
      </c>
      <c r="I5" s="179" t="s">
        <v>159</v>
      </c>
      <c r="J5" s="179" t="s">
        <v>160</v>
      </c>
      <c r="K5" s="179" t="s">
        <v>161</v>
      </c>
      <c r="L5" s="179" t="s">
        <v>162</v>
      </c>
      <c r="M5" s="179" t="s">
        <v>163</v>
      </c>
      <c r="N5" s="179" t="s">
        <v>164</v>
      </c>
    </row>
    <row r="6" spans="1:15" ht="45" x14ac:dyDescent="0.25">
      <c r="A6" s="176"/>
      <c r="B6" s="176"/>
      <c r="C6" s="176"/>
      <c r="D6" s="176"/>
      <c r="E6" s="33" t="s">
        <v>165</v>
      </c>
      <c r="F6" s="180" t="s">
        <v>166</v>
      </c>
      <c r="G6" s="181"/>
      <c r="H6" s="179"/>
      <c r="I6" s="179"/>
      <c r="J6" s="179"/>
      <c r="K6" s="179"/>
      <c r="L6" s="179"/>
      <c r="M6" s="179"/>
      <c r="N6" s="179"/>
    </row>
    <row r="7" spans="1:15" ht="19.5" customHeight="1" x14ac:dyDescent="0.25">
      <c r="A7" s="176"/>
      <c r="B7" s="176"/>
      <c r="C7" s="176"/>
      <c r="D7" s="176"/>
      <c r="E7" s="33" t="s">
        <v>167</v>
      </c>
      <c r="F7" s="33" t="s">
        <v>168</v>
      </c>
      <c r="G7" s="33" t="s">
        <v>167</v>
      </c>
      <c r="H7" s="179"/>
      <c r="I7" s="179"/>
      <c r="J7" s="179"/>
      <c r="K7" s="179"/>
      <c r="L7" s="179"/>
      <c r="M7" s="179"/>
      <c r="N7" s="179"/>
    </row>
    <row r="8" spans="1:15" ht="60" customHeight="1" x14ac:dyDescent="0.25">
      <c r="A8" s="34"/>
      <c r="B8" s="35" t="s">
        <v>13</v>
      </c>
      <c r="C8" s="36"/>
      <c r="D8" s="36"/>
      <c r="E8" s="36"/>
      <c r="F8" s="36"/>
      <c r="G8" s="36"/>
      <c r="H8" s="37" t="s">
        <v>169</v>
      </c>
      <c r="I8" s="37" t="s">
        <v>169</v>
      </c>
      <c r="J8" s="36"/>
      <c r="K8" s="36"/>
      <c r="L8" s="36"/>
      <c r="M8" s="123">
        <f>SUM(100%+H10+H12+H14+H16+H17+H18+H19+100%+H21+100%+H23+H25+H26+100%+H29+100%+H31+H32+H33+100%+H35+H36+100%+H38+H39+H40++H43+H45)/26</f>
        <v>0.95810023310023307</v>
      </c>
      <c r="N8" s="123">
        <f>SUM(I9+I10+I12+I14+I16+I17+125%+I19+I20+I21+I22+I23+I25+I26+I28+I29+I30+I31+I32+I33+I34+I35+I36+I37+I38+125%+I40++I43+I45)/26</f>
        <v>0.99530783057198469</v>
      </c>
      <c r="O8" s="124" t="s">
        <v>248</v>
      </c>
    </row>
    <row r="9" spans="1:15" ht="51.75" customHeight="1" x14ac:dyDescent="0.25">
      <c r="A9" s="34" t="s">
        <v>170</v>
      </c>
      <c r="B9" s="39" t="s">
        <v>171</v>
      </c>
      <c r="C9" s="33" t="s">
        <v>172</v>
      </c>
      <c r="D9" s="33" t="s">
        <v>173</v>
      </c>
      <c r="E9" s="33">
        <v>95.5</v>
      </c>
      <c r="F9" s="33">
        <v>89</v>
      </c>
      <c r="G9" s="33">
        <v>95.5</v>
      </c>
      <c r="H9" s="40">
        <f>G9/F9</f>
        <v>1.0730337078651686</v>
      </c>
      <c r="I9" s="40">
        <f>(G9/E9)*100%</f>
        <v>1</v>
      </c>
      <c r="J9" s="122"/>
      <c r="K9" s="39"/>
      <c r="L9" s="183" t="s">
        <v>174</v>
      </c>
      <c r="M9" s="39"/>
      <c r="N9" s="39"/>
    </row>
    <row r="10" spans="1:15" ht="168" customHeight="1" x14ac:dyDescent="0.25">
      <c r="A10" s="34" t="s">
        <v>175</v>
      </c>
      <c r="B10" s="39" t="s">
        <v>176</v>
      </c>
      <c r="C10" s="33" t="s">
        <v>172</v>
      </c>
      <c r="D10" s="33" t="s">
        <v>173</v>
      </c>
      <c r="E10" s="33">
        <v>25.9</v>
      </c>
      <c r="F10" s="120">
        <v>40</v>
      </c>
      <c r="G10" s="110">
        <v>26</v>
      </c>
      <c r="H10" s="40">
        <f>G10/F10</f>
        <v>0.65</v>
      </c>
      <c r="I10" s="40">
        <f>(G10/E10)*100%</f>
        <v>1.0038610038610039</v>
      </c>
      <c r="J10" s="120" t="s">
        <v>250</v>
      </c>
      <c r="K10" s="39"/>
      <c r="L10" s="184"/>
      <c r="M10" s="39"/>
      <c r="N10" s="39"/>
    </row>
    <row r="11" spans="1:15" ht="30" customHeight="1" x14ac:dyDescent="0.25">
      <c r="A11" s="41">
        <v>1</v>
      </c>
      <c r="B11" s="42" t="s">
        <v>28</v>
      </c>
      <c r="C11" s="43"/>
      <c r="D11" s="43"/>
      <c r="E11" s="36"/>
      <c r="F11" s="36"/>
      <c r="G11" s="36"/>
      <c r="H11" s="37" t="s">
        <v>169</v>
      </c>
      <c r="I11" s="37" t="s">
        <v>169</v>
      </c>
      <c r="J11" s="36"/>
      <c r="K11" s="36"/>
      <c r="L11" s="36"/>
      <c r="M11" s="38">
        <f>SUM(H12)/1</f>
        <v>1</v>
      </c>
      <c r="N11" s="38">
        <f>SUM(I12)/1</f>
        <v>1</v>
      </c>
    </row>
    <row r="12" spans="1:15" ht="50.25" customHeight="1" x14ac:dyDescent="0.25">
      <c r="A12" s="44" t="s">
        <v>29</v>
      </c>
      <c r="B12" s="39" t="s">
        <v>177</v>
      </c>
      <c r="C12" s="33" t="s">
        <v>178</v>
      </c>
      <c r="D12" s="33" t="s">
        <v>179</v>
      </c>
      <c r="E12" s="33">
        <v>51</v>
      </c>
      <c r="F12" s="33">
        <v>51</v>
      </c>
      <c r="G12" s="33">
        <v>51</v>
      </c>
      <c r="H12" s="40">
        <f>G12/F12</f>
        <v>1</v>
      </c>
      <c r="I12" s="40">
        <f>(G12/E12)*100%</f>
        <v>1</v>
      </c>
      <c r="J12" s="45" t="s">
        <v>180</v>
      </c>
      <c r="K12" s="39"/>
      <c r="L12" s="33" t="s">
        <v>174</v>
      </c>
      <c r="M12" s="39"/>
      <c r="N12" s="39"/>
    </row>
    <row r="13" spans="1:15" ht="30" customHeight="1" x14ac:dyDescent="0.25">
      <c r="A13" s="41">
        <v>2</v>
      </c>
      <c r="B13" s="42" t="s">
        <v>34</v>
      </c>
      <c r="C13" s="36"/>
      <c r="D13" s="36"/>
      <c r="E13" s="36"/>
      <c r="F13" s="36"/>
      <c r="G13" s="36"/>
      <c r="H13" s="37" t="s">
        <v>169</v>
      </c>
      <c r="I13" s="37" t="s">
        <v>169</v>
      </c>
      <c r="J13" s="36"/>
      <c r="K13" s="36"/>
      <c r="L13" s="36"/>
      <c r="M13" s="38">
        <f>SUM(H14+H16+H17+H18++H19+100%+H21+100%+H23+H25+H26)/10</f>
        <v>0.92606060606060614</v>
      </c>
      <c r="N13" s="38">
        <f>SUM(I14+I16+I17+125%+I19+I20+I21+I22+I23+I25+I26)/11</f>
        <v>0.93916512059369206</v>
      </c>
    </row>
    <row r="14" spans="1:15" ht="63.75" customHeight="1" x14ac:dyDescent="0.25">
      <c r="A14" s="185" t="s">
        <v>35</v>
      </c>
      <c r="B14" s="39" t="s">
        <v>181</v>
      </c>
      <c r="C14" s="46" t="s">
        <v>178</v>
      </c>
      <c r="D14" s="47" t="s">
        <v>173</v>
      </c>
      <c r="E14" s="48">
        <v>49</v>
      </c>
      <c r="F14" s="49">
        <v>55</v>
      </c>
      <c r="G14" s="50">
        <v>51</v>
      </c>
      <c r="H14" s="40">
        <f t="shared" ref="H14:H40" si="0">G14/F14</f>
        <v>0.92727272727272725</v>
      </c>
      <c r="I14" s="40">
        <f t="shared" ref="I14:I22" si="1">(G14/E14)*100%</f>
        <v>1.0408163265306123</v>
      </c>
      <c r="J14" s="33"/>
      <c r="K14" s="39"/>
      <c r="L14" s="33" t="s">
        <v>182</v>
      </c>
      <c r="M14" s="39"/>
      <c r="N14" s="39"/>
    </row>
    <row r="15" spans="1:15" ht="47.25" customHeight="1" x14ac:dyDescent="0.25">
      <c r="A15" s="188"/>
      <c r="B15" s="133" t="s">
        <v>183</v>
      </c>
      <c r="C15" s="46" t="s">
        <v>178</v>
      </c>
      <c r="D15" s="49" t="s">
        <v>179</v>
      </c>
      <c r="E15" s="125">
        <v>0</v>
      </c>
      <c r="F15" s="127">
        <v>0</v>
      </c>
      <c r="G15" s="50">
        <v>0</v>
      </c>
      <c r="H15" s="40">
        <v>0</v>
      </c>
      <c r="I15" s="40">
        <v>0</v>
      </c>
      <c r="J15" s="132" t="s">
        <v>251</v>
      </c>
      <c r="K15" s="39"/>
      <c r="L15" s="33" t="s">
        <v>184</v>
      </c>
      <c r="M15" s="39"/>
      <c r="N15" s="39"/>
    </row>
    <row r="16" spans="1:15" ht="47.25" customHeight="1" x14ac:dyDescent="0.25">
      <c r="A16" s="188"/>
      <c r="B16" s="39" t="s">
        <v>230</v>
      </c>
      <c r="C16" s="46" t="s">
        <v>231</v>
      </c>
      <c r="D16" s="49" t="s">
        <v>179</v>
      </c>
      <c r="E16" s="126">
        <v>0</v>
      </c>
      <c r="F16" s="49">
        <v>700</v>
      </c>
      <c r="G16" s="50">
        <v>700</v>
      </c>
      <c r="H16" s="40">
        <f t="shared" si="0"/>
        <v>1</v>
      </c>
      <c r="I16" s="40">
        <v>1</v>
      </c>
      <c r="J16" s="33"/>
      <c r="K16" s="39"/>
      <c r="L16" s="183" t="s">
        <v>186</v>
      </c>
      <c r="M16" s="39"/>
      <c r="N16" s="39"/>
    </row>
    <row r="17" spans="1:14" ht="47.25" customHeight="1" x14ac:dyDescent="0.25">
      <c r="A17" s="186"/>
      <c r="B17" s="39" t="s">
        <v>232</v>
      </c>
      <c r="C17" s="46" t="s">
        <v>233</v>
      </c>
      <c r="D17" s="49" t="s">
        <v>179</v>
      </c>
      <c r="E17" s="125">
        <v>0</v>
      </c>
      <c r="F17" s="49">
        <v>6</v>
      </c>
      <c r="G17" s="50">
        <v>6</v>
      </c>
      <c r="H17" s="40">
        <f t="shared" si="0"/>
        <v>1</v>
      </c>
      <c r="I17" s="40">
        <v>1</v>
      </c>
      <c r="J17" s="33"/>
      <c r="K17" s="39"/>
      <c r="L17" s="184"/>
      <c r="M17" s="39"/>
      <c r="N17" s="39"/>
    </row>
    <row r="18" spans="1:14" ht="55.5" customHeight="1" x14ac:dyDescent="0.25">
      <c r="A18" s="185" t="s">
        <v>40</v>
      </c>
      <c r="B18" s="39" t="s">
        <v>185</v>
      </c>
      <c r="C18" s="46" t="s">
        <v>178</v>
      </c>
      <c r="D18" s="49" t="s">
        <v>179</v>
      </c>
      <c r="E18" s="49">
        <v>1</v>
      </c>
      <c r="F18" s="49">
        <v>4</v>
      </c>
      <c r="G18" s="50">
        <v>4</v>
      </c>
      <c r="H18" s="40">
        <f t="shared" si="0"/>
        <v>1</v>
      </c>
      <c r="I18" s="40">
        <f t="shared" si="1"/>
        <v>4</v>
      </c>
      <c r="J18" s="33"/>
      <c r="K18" s="39"/>
      <c r="L18" s="183" t="s">
        <v>252</v>
      </c>
      <c r="M18" s="39"/>
      <c r="N18" s="39"/>
    </row>
    <row r="19" spans="1:14" ht="127.5" customHeight="1" x14ac:dyDescent="0.25">
      <c r="A19" s="186"/>
      <c r="B19" s="39" t="s">
        <v>183</v>
      </c>
      <c r="C19" s="46" t="s">
        <v>178</v>
      </c>
      <c r="D19" s="49" t="s">
        <v>179</v>
      </c>
      <c r="E19" s="63">
        <v>0</v>
      </c>
      <c r="F19" s="129">
        <v>3</v>
      </c>
      <c r="G19" s="50">
        <v>1</v>
      </c>
      <c r="H19" s="40">
        <f t="shared" si="0"/>
        <v>0.33333333333333331</v>
      </c>
      <c r="I19" s="40">
        <v>1</v>
      </c>
      <c r="J19" s="45" t="s">
        <v>261</v>
      </c>
      <c r="K19" s="39"/>
      <c r="L19" s="184"/>
      <c r="M19" s="39"/>
      <c r="N19" s="39"/>
    </row>
    <row r="20" spans="1:14" ht="37.5" customHeight="1" x14ac:dyDescent="0.25">
      <c r="A20" s="185" t="s">
        <v>44</v>
      </c>
      <c r="B20" s="39" t="s">
        <v>187</v>
      </c>
      <c r="C20" s="51" t="s">
        <v>178</v>
      </c>
      <c r="D20" s="52" t="s">
        <v>173</v>
      </c>
      <c r="E20" s="53">
        <v>25</v>
      </c>
      <c r="F20" s="53">
        <v>25</v>
      </c>
      <c r="G20" s="50">
        <v>26</v>
      </c>
      <c r="H20" s="40">
        <f t="shared" si="0"/>
        <v>1.04</v>
      </c>
      <c r="I20" s="40">
        <f t="shared" si="1"/>
        <v>1.04</v>
      </c>
      <c r="J20" s="122"/>
      <c r="K20" s="39"/>
      <c r="L20" s="149" t="s">
        <v>247</v>
      </c>
      <c r="M20" s="39"/>
      <c r="N20" s="39"/>
    </row>
    <row r="21" spans="1:14" ht="44.25" customHeight="1" x14ac:dyDescent="0.25">
      <c r="A21" s="186"/>
      <c r="B21" s="39" t="s">
        <v>188</v>
      </c>
      <c r="C21" s="46" t="s">
        <v>189</v>
      </c>
      <c r="D21" s="47" t="s">
        <v>179</v>
      </c>
      <c r="E21" s="49">
        <v>55</v>
      </c>
      <c r="F21" s="49" t="s">
        <v>190</v>
      </c>
      <c r="G21" s="54">
        <v>55</v>
      </c>
      <c r="H21" s="40">
        <v>1</v>
      </c>
      <c r="I21" s="40">
        <f t="shared" si="1"/>
        <v>1</v>
      </c>
      <c r="J21" s="39"/>
      <c r="K21" s="39"/>
      <c r="L21" s="151"/>
      <c r="M21" s="39"/>
      <c r="N21" s="39"/>
    </row>
    <row r="22" spans="1:14" ht="30" customHeight="1" x14ac:dyDescent="0.25">
      <c r="A22" s="185" t="s">
        <v>50</v>
      </c>
      <c r="B22" s="39" t="s">
        <v>191</v>
      </c>
      <c r="C22" s="46" t="s">
        <v>172</v>
      </c>
      <c r="D22" s="47" t="s">
        <v>173</v>
      </c>
      <c r="E22" s="49">
        <v>49</v>
      </c>
      <c r="F22" s="49">
        <v>48</v>
      </c>
      <c r="G22" s="50">
        <v>49</v>
      </c>
      <c r="H22" s="40">
        <f t="shared" si="0"/>
        <v>1.0208333333333333</v>
      </c>
      <c r="I22" s="40">
        <f t="shared" si="1"/>
        <v>1</v>
      </c>
      <c r="J22" s="122"/>
      <c r="K22" s="39"/>
      <c r="L22" s="183" t="s">
        <v>192</v>
      </c>
      <c r="M22" s="39"/>
      <c r="N22" s="39"/>
    </row>
    <row r="23" spans="1:14" ht="30" customHeight="1" x14ac:dyDescent="0.25">
      <c r="A23" s="186"/>
      <c r="B23" s="39" t="s">
        <v>193</v>
      </c>
      <c r="C23" s="55" t="s">
        <v>194</v>
      </c>
      <c r="D23" s="56" t="s">
        <v>179</v>
      </c>
      <c r="E23" s="48">
        <v>0</v>
      </c>
      <c r="F23" s="48">
        <v>0</v>
      </c>
      <c r="G23" s="48">
        <v>0</v>
      </c>
      <c r="H23" s="40">
        <v>0</v>
      </c>
      <c r="I23" s="40">
        <v>0</v>
      </c>
      <c r="J23" s="39"/>
      <c r="K23" s="39"/>
      <c r="L23" s="187"/>
      <c r="M23" s="39"/>
      <c r="N23" s="39"/>
    </row>
    <row r="24" spans="1:14" ht="30" customHeight="1" x14ac:dyDescent="0.25">
      <c r="A24" s="185" t="s">
        <v>108</v>
      </c>
      <c r="B24" s="133" t="s">
        <v>195</v>
      </c>
      <c r="C24" s="55" t="s">
        <v>178</v>
      </c>
      <c r="D24" s="56" t="s">
        <v>179</v>
      </c>
      <c r="E24" s="57">
        <v>1</v>
      </c>
      <c r="F24" s="48">
        <v>0</v>
      </c>
      <c r="G24" s="48">
        <v>0</v>
      </c>
      <c r="H24" s="40">
        <v>0</v>
      </c>
      <c r="I24" s="40">
        <v>0</v>
      </c>
      <c r="J24" s="132" t="s">
        <v>251</v>
      </c>
      <c r="K24" s="39"/>
      <c r="L24" s="187"/>
      <c r="M24" s="39"/>
      <c r="N24" s="39"/>
    </row>
    <row r="25" spans="1:14" ht="53.25" customHeight="1" x14ac:dyDescent="0.25">
      <c r="A25" s="188"/>
      <c r="B25" s="39" t="s">
        <v>234</v>
      </c>
      <c r="C25" s="46" t="s">
        <v>233</v>
      </c>
      <c r="D25" s="49" t="s">
        <v>179</v>
      </c>
      <c r="E25" s="57">
        <v>0</v>
      </c>
      <c r="F25" s="48">
        <v>258</v>
      </c>
      <c r="G25" s="50">
        <v>258</v>
      </c>
      <c r="H25" s="40">
        <f t="shared" si="0"/>
        <v>1</v>
      </c>
      <c r="I25" s="40">
        <v>1</v>
      </c>
      <c r="J25" s="39"/>
      <c r="K25" s="39"/>
      <c r="L25" s="187"/>
      <c r="M25" s="112"/>
      <c r="N25" s="112"/>
    </row>
    <row r="26" spans="1:14" ht="30" customHeight="1" x14ac:dyDescent="0.25">
      <c r="A26" s="186"/>
      <c r="B26" s="39" t="s">
        <v>235</v>
      </c>
      <c r="C26" s="46" t="s">
        <v>233</v>
      </c>
      <c r="D26" s="49" t="s">
        <v>179</v>
      </c>
      <c r="E26" s="57">
        <v>0</v>
      </c>
      <c r="F26" s="48">
        <v>14</v>
      </c>
      <c r="G26" s="50">
        <v>14</v>
      </c>
      <c r="H26" s="40">
        <f t="shared" si="0"/>
        <v>1</v>
      </c>
      <c r="I26" s="40">
        <v>1</v>
      </c>
      <c r="J26" s="39"/>
      <c r="K26" s="39"/>
      <c r="L26" s="184"/>
      <c r="M26" s="112"/>
      <c r="N26" s="112"/>
    </row>
    <row r="27" spans="1:14" ht="30" customHeight="1" x14ac:dyDescent="0.25">
      <c r="A27" s="41">
        <v>3</v>
      </c>
      <c r="B27" s="42" t="s">
        <v>57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8">
        <f>SUM(100%+H29+100%+H31+H32+H33+100%+H35+H36+100%+H38+H39+H40+H43+H45)/13</f>
        <v>1</v>
      </c>
      <c r="N27" s="38">
        <f>SUM(I28+I29+I30+I31+I32+I33+I34+I35+I36+I37+I38+125%+I40+I43+I45)/13</f>
        <v>0.96487125111384486</v>
      </c>
    </row>
    <row r="28" spans="1:14" ht="30" customHeight="1" x14ac:dyDescent="0.25">
      <c r="A28" s="185" t="s">
        <v>58</v>
      </c>
      <c r="B28" s="58" t="s">
        <v>196</v>
      </c>
      <c r="C28" s="46" t="s">
        <v>178</v>
      </c>
      <c r="D28" s="47" t="s">
        <v>173</v>
      </c>
      <c r="E28" s="48">
        <v>28</v>
      </c>
      <c r="F28" s="59">
        <v>25</v>
      </c>
      <c r="G28" s="50">
        <v>30</v>
      </c>
      <c r="H28" s="40">
        <f t="shared" si="0"/>
        <v>1.2</v>
      </c>
      <c r="I28" s="40">
        <f>(G28/E28)*100%</f>
        <v>1.0714285714285714</v>
      </c>
      <c r="J28" s="122"/>
      <c r="K28" s="39"/>
      <c r="L28" s="33" t="s">
        <v>182</v>
      </c>
      <c r="M28" s="39"/>
      <c r="N28" s="39"/>
    </row>
    <row r="29" spans="1:14" ht="34.5" customHeight="1" x14ac:dyDescent="0.25">
      <c r="A29" s="188"/>
      <c r="B29" s="58" t="s">
        <v>197</v>
      </c>
      <c r="C29" s="46" t="s">
        <v>172</v>
      </c>
      <c r="D29" s="47" t="s">
        <v>173</v>
      </c>
      <c r="E29" s="49">
        <v>101.73</v>
      </c>
      <c r="F29" s="60">
        <v>101</v>
      </c>
      <c r="G29" s="116">
        <v>101</v>
      </c>
      <c r="H29" s="40">
        <f t="shared" si="0"/>
        <v>1</v>
      </c>
      <c r="I29" s="40">
        <f>(G29/E29)*100%</f>
        <v>0.99282414233756022</v>
      </c>
      <c r="J29" s="39"/>
      <c r="K29" s="39"/>
      <c r="L29" s="183" t="s">
        <v>198</v>
      </c>
      <c r="M29" s="39"/>
      <c r="N29" s="39"/>
    </row>
    <row r="30" spans="1:14" ht="45.75" customHeight="1" x14ac:dyDescent="0.25">
      <c r="A30" s="188"/>
      <c r="B30" s="58" t="s">
        <v>199</v>
      </c>
      <c r="C30" s="46" t="s">
        <v>172</v>
      </c>
      <c r="D30" s="47" t="s">
        <v>173</v>
      </c>
      <c r="E30" s="49">
        <v>91.4</v>
      </c>
      <c r="F30" s="60">
        <v>50</v>
      </c>
      <c r="G30" s="117">
        <v>61</v>
      </c>
      <c r="H30" s="40">
        <f t="shared" si="0"/>
        <v>1.22</v>
      </c>
      <c r="I30" s="40">
        <f>(G30/E30)*100%</f>
        <v>0.66739606126914652</v>
      </c>
      <c r="J30" s="122"/>
      <c r="K30" s="39"/>
      <c r="L30" s="187"/>
      <c r="M30" s="39"/>
      <c r="N30" s="39"/>
    </row>
    <row r="31" spans="1:14" ht="63" customHeight="1" x14ac:dyDescent="0.25">
      <c r="A31" s="188"/>
      <c r="B31" s="61" t="s">
        <v>200</v>
      </c>
      <c r="C31" s="46" t="s">
        <v>172</v>
      </c>
      <c r="D31" s="62" t="s">
        <v>179</v>
      </c>
      <c r="E31" s="63">
        <v>100</v>
      </c>
      <c r="F31" s="49">
        <v>100</v>
      </c>
      <c r="G31" s="49">
        <v>100</v>
      </c>
      <c r="H31" s="40">
        <f t="shared" si="0"/>
        <v>1</v>
      </c>
      <c r="I31" s="40">
        <f t="shared" ref="I31:I39" si="2">(G31/E31)*100%</f>
        <v>1</v>
      </c>
      <c r="J31" s="39"/>
      <c r="K31" s="39"/>
      <c r="L31" s="184"/>
      <c r="M31" s="39"/>
      <c r="N31" s="39"/>
    </row>
    <row r="32" spans="1:14" ht="39.75" customHeight="1" x14ac:dyDescent="0.25">
      <c r="A32" s="186"/>
      <c r="B32" s="64" t="s">
        <v>201</v>
      </c>
      <c r="C32" s="46" t="s">
        <v>194</v>
      </c>
      <c r="D32" s="62" t="s">
        <v>179</v>
      </c>
      <c r="E32" s="48">
        <v>0</v>
      </c>
      <c r="F32" s="49">
        <v>0</v>
      </c>
      <c r="G32" s="49">
        <v>0</v>
      </c>
      <c r="H32" s="40">
        <v>0</v>
      </c>
      <c r="I32" s="40">
        <v>0</v>
      </c>
      <c r="J32" s="39"/>
      <c r="K32" s="39"/>
      <c r="L32" s="24" t="s">
        <v>202</v>
      </c>
      <c r="M32" s="39"/>
      <c r="N32" s="39"/>
    </row>
    <row r="33" spans="1:14" ht="30" customHeight="1" x14ac:dyDescent="0.25">
      <c r="A33" s="185" t="s">
        <v>68</v>
      </c>
      <c r="B33" s="65" t="s">
        <v>203</v>
      </c>
      <c r="C33" s="55" t="s">
        <v>172</v>
      </c>
      <c r="D33" s="66" t="s">
        <v>173</v>
      </c>
      <c r="E33" s="48">
        <v>1.01</v>
      </c>
      <c r="F33" s="48">
        <v>1.1000000000000001</v>
      </c>
      <c r="G33" s="50">
        <v>1.1000000000000001</v>
      </c>
      <c r="H33" s="40">
        <f t="shared" si="0"/>
        <v>1</v>
      </c>
      <c r="I33" s="40">
        <f>(G33/E33)*100%</f>
        <v>1.0891089108910892</v>
      </c>
      <c r="J33" s="39"/>
      <c r="K33" s="39"/>
      <c r="L33" s="183" t="s">
        <v>204</v>
      </c>
      <c r="M33" s="39"/>
      <c r="N33" s="39"/>
    </row>
    <row r="34" spans="1:14" ht="87.75" customHeight="1" x14ac:dyDescent="0.25">
      <c r="A34" s="188"/>
      <c r="B34" s="65" t="s">
        <v>205</v>
      </c>
      <c r="C34" s="55" t="s">
        <v>172</v>
      </c>
      <c r="D34" s="66" t="s">
        <v>173</v>
      </c>
      <c r="E34" s="130">
        <v>0</v>
      </c>
      <c r="F34" s="127">
        <v>0.3</v>
      </c>
      <c r="G34" s="131">
        <v>40</v>
      </c>
      <c r="H34" s="40">
        <f t="shared" si="0"/>
        <v>133.33333333333334</v>
      </c>
      <c r="I34" s="40">
        <v>1</v>
      </c>
      <c r="J34" s="122"/>
      <c r="K34" s="39"/>
      <c r="L34" s="187"/>
      <c r="M34" s="39"/>
      <c r="N34" s="39"/>
    </row>
    <row r="35" spans="1:14" ht="67.5" customHeight="1" x14ac:dyDescent="0.25">
      <c r="A35" s="188"/>
      <c r="B35" s="65" t="s">
        <v>200</v>
      </c>
      <c r="C35" s="46" t="s">
        <v>172</v>
      </c>
      <c r="D35" s="62" t="s">
        <v>179</v>
      </c>
      <c r="E35" s="49">
        <v>100</v>
      </c>
      <c r="F35" s="49">
        <v>100</v>
      </c>
      <c r="G35" s="49">
        <v>100</v>
      </c>
      <c r="H35" s="40">
        <f t="shared" si="0"/>
        <v>1</v>
      </c>
      <c r="I35" s="40">
        <f t="shared" si="2"/>
        <v>1</v>
      </c>
      <c r="J35" s="39"/>
      <c r="K35" s="39"/>
      <c r="L35" s="187"/>
      <c r="M35" s="39"/>
      <c r="N35" s="39"/>
    </row>
    <row r="36" spans="1:14" ht="30" customHeight="1" x14ac:dyDescent="0.25">
      <c r="A36" s="186"/>
      <c r="B36" s="65" t="s">
        <v>201</v>
      </c>
      <c r="C36" s="46" t="s">
        <v>194</v>
      </c>
      <c r="D36" s="62" t="s">
        <v>179</v>
      </c>
      <c r="E36" s="48">
        <v>0</v>
      </c>
      <c r="F36" s="49">
        <v>0</v>
      </c>
      <c r="G36" s="49">
        <v>0</v>
      </c>
      <c r="H36" s="40">
        <v>0</v>
      </c>
      <c r="I36" s="40">
        <v>0</v>
      </c>
      <c r="J36" s="39"/>
      <c r="K36" s="39"/>
      <c r="L36" s="184"/>
      <c r="M36" s="39"/>
      <c r="N36" s="39"/>
    </row>
    <row r="37" spans="1:14" ht="30" customHeight="1" x14ac:dyDescent="0.25">
      <c r="A37" s="185" t="s">
        <v>75</v>
      </c>
      <c r="B37" s="67" t="s">
        <v>206</v>
      </c>
      <c r="C37" s="46" t="s">
        <v>172</v>
      </c>
      <c r="D37" s="47" t="s">
        <v>173</v>
      </c>
      <c r="E37" s="49">
        <v>40.1</v>
      </c>
      <c r="F37" s="68">
        <v>38.5</v>
      </c>
      <c r="G37" s="33">
        <v>39</v>
      </c>
      <c r="H37" s="40">
        <f t="shared" si="0"/>
        <v>1.0129870129870129</v>
      </c>
      <c r="I37" s="40">
        <f>(G37/E37)*100%</f>
        <v>0.97256857855361589</v>
      </c>
      <c r="J37" s="122"/>
      <c r="K37" s="39"/>
      <c r="L37" s="189" t="s">
        <v>96</v>
      </c>
      <c r="M37" s="39"/>
      <c r="N37" s="39"/>
    </row>
    <row r="38" spans="1:14" ht="62.25" customHeight="1" x14ac:dyDescent="0.25">
      <c r="A38" s="186"/>
      <c r="B38" s="61" t="s">
        <v>200</v>
      </c>
      <c r="C38" s="46" t="s">
        <v>172</v>
      </c>
      <c r="D38" s="62" t="s">
        <v>179</v>
      </c>
      <c r="E38" s="49">
        <v>100</v>
      </c>
      <c r="F38" s="49">
        <v>100</v>
      </c>
      <c r="G38" s="49">
        <v>100</v>
      </c>
      <c r="H38" s="40">
        <f t="shared" si="0"/>
        <v>1</v>
      </c>
      <c r="I38" s="40">
        <f t="shared" si="2"/>
        <v>1</v>
      </c>
      <c r="J38" s="39"/>
      <c r="K38" s="39"/>
      <c r="L38" s="190"/>
      <c r="M38" s="39"/>
      <c r="N38" s="39"/>
    </row>
    <row r="39" spans="1:14" ht="44.25" customHeight="1" x14ac:dyDescent="0.25">
      <c r="A39" s="185" t="s">
        <v>80</v>
      </c>
      <c r="B39" s="58" t="s">
        <v>207</v>
      </c>
      <c r="C39" s="33" t="s">
        <v>178</v>
      </c>
      <c r="D39" s="49" t="s">
        <v>179</v>
      </c>
      <c r="E39" s="49">
        <v>1</v>
      </c>
      <c r="F39" s="68">
        <v>4</v>
      </c>
      <c r="G39" s="33">
        <v>4</v>
      </c>
      <c r="H39" s="40">
        <f t="shared" si="0"/>
        <v>1</v>
      </c>
      <c r="I39" s="40">
        <f t="shared" si="2"/>
        <v>4</v>
      </c>
      <c r="J39" s="33"/>
      <c r="K39" s="39"/>
      <c r="L39" s="189" t="s">
        <v>208</v>
      </c>
      <c r="M39" s="39"/>
      <c r="N39" s="39"/>
    </row>
    <row r="40" spans="1:14" ht="41.25" customHeight="1" x14ac:dyDescent="0.25">
      <c r="A40" s="186"/>
      <c r="B40" s="58" t="s">
        <v>209</v>
      </c>
      <c r="C40" s="69" t="s">
        <v>178</v>
      </c>
      <c r="D40" s="70" t="s">
        <v>179</v>
      </c>
      <c r="E40" s="111">
        <v>2</v>
      </c>
      <c r="F40" s="50">
        <v>1</v>
      </c>
      <c r="G40" s="33">
        <v>1</v>
      </c>
      <c r="H40" s="40">
        <f t="shared" si="0"/>
        <v>1</v>
      </c>
      <c r="I40" s="40">
        <f>G40/E40*100%</f>
        <v>0.5</v>
      </c>
      <c r="J40" s="39"/>
      <c r="K40" s="39"/>
      <c r="L40" s="190"/>
      <c r="M40" s="39"/>
      <c r="N40" s="39"/>
    </row>
    <row r="41" spans="1:14" ht="30" customHeight="1" x14ac:dyDescent="0.25">
      <c r="A41" s="193" t="s">
        <v>84</v>
      </c>
      <c r="B41" s="58" t="s">
        <v>210</v>
      </c>
      <c r="C41" s="49" t="s">
        <v>178</v>
      </c>
      <c r="D41" s="49" t="s">
        <v>179</v>
      </c>
      <c r="E41" s="49">
        <v>1</v>
      </c>
      <c r="F41" s="40" t="s">
        <v>263</v>
      </c>
      <c r="G41" s="40" t="s">
        <v>263</v>
      </c>
      <c r="H41" s="40" t="s">
        <v>263</v>
      </c>
      <c r="I41" s="40" t="s">
        <v>263</v>
      </c>
      <c r="J41" s="132" t="s">
        <v>251</v>
      </c>
      <c r="K41" s="72"/>
      <c r="L41" s="196" t="s">
        <v>96</v>
      </c>
      <c r="M41" s="72"/>
      <c r="N41" s="72"/>
    </row>
    <row r="42" spans="1:14" ht="60" x14ac:dyDescent="0.25">
      <c r="A42" s="193"/>
      <c r="B42" s="61" t="s">
        <v>211</v>
      </c>
      <c r="C42" s="46" t="s">
        <v>178</v>
      </c>
      <c r="D42" s="49" t="s">
        <v>179</v>
      </c>
      <c r="E42" s="48">
        <v>1</v>
      </c>
      <c r="F42" s="40" t="s">
        <v>263</v>
      </c>
      <c r="G42" s="40" t="s">
        <v>263</v>
      </c>
      <c r="H42" s="40" t="s">
        <v>263</v>
      </c>
      <c r="I42" s="40" t="s">
        <v>263</v>
      </c>
      <c r="J42" s="132" t="s">
        <v>251</v>
      </c>
      <c r="K42" s="72"/>
      <c r="L42" s="197"/>
      <c r="M42" s="72"/>
      <c r="N42" s="72"/>
    </row>
    <row r="43" spans="1:14" ht="15.75" x14ac:dyDescent="0.25">
      <c r="A43" s="193"/>
      <c r="B43" s="61" t="s">
        <v>242</v>
      </c>
      <c r="C43" s="46" t="s">
        <v>233</v>
      </c>
      <c r="D43" s="49" t="s">
        <v>179</v>
      </c>
      <c r="E43" s="48">
        <v>0</v>
      </c>
      <c r="F43" s="71">
        <v>1</v>
      </c>
      <c r="G43" s="71">
        <v>1</v>
      </c>
      <c r="H43" s="40">
        <f t="shared" ref="H43" si="3">G43/F43</f>
        <v>1</v>
      </c>
      <c r="I43" s="40">
        <v>1</v>
      </c>
      <c r="J43" s="72"/>
      <c r="K43" s="72"/>
      <c r="L43" s="198"/>
      <c r="M43" s="72"/>
      <c r="N43" s="72"/>
    </row>
    <row r="44" spans="1:14" ht="110.25" x14ac:dyDescent="0.25">
      <c r="A44" s="194" t="s">
        <v>243</v>
      </c>
      <c r="B44" s="61" t="s">
        <v>244</v>
      </c>
      <c r="C44" s="110" t="s">
        <v>178</v>
      </c>
      <c r="D44" s="49" t="s">
        <v>179</v>
      </c>
      <c r="E44" s="128"/>
      <c r="F44" s="72"/>
      <c r="G44" s="72"/>
      <c r="H44" s="113" t="s">
        <v>263</v>
      </c>
      <c r="I44" s="113" t="s">
        <v>263</v>
      </c>
      <c r="J44" s="132" t="s">
        <v>251</v>
      </c>
      <c r="K44" s="72"/>
      <c r="L44" s="115" t="s">
        <v>246</v>
      </c>
      <c r="M44" s="72"/>
      <c r="N44" s="72"/>
    </row>
    <row r="45" spans="1:14" ht="95.25" customHeight="1" x14ac:dyDescent="0.25">
      <c r="A45" s="195"/>
      <c r="B45" s="114" t="s">
        <v>245</v>
      </c>
      <c r="C45" s="110" t="s">
        <v>178</v>
      </c>
      <c r="D45" s="49" t="s">
        <v>179</v>
      </c>
      <c r="E45" s="57">
        <v>0</v>
      </c>
      <c r="F45" s="113">
        <v>1</v>
      </c>
      <c r="G45" s="113">
        <v>1</v>
      </c>
      <c r="H45" s="40">
        <f t="shared" ref="H45" si="4">G45/F45</f>
        <v>1</v>
      </c>
      <c r="I45" s="40">
        <v>1</v>
      </c>
      <c r="J45" s="72"/>
      <c r="K45" s="72"/>
      <c r="L45" s="49" t="s">
        <v>204</v>
      </c>
      <c r="M45" s="72"/>
      <c r="N45" s="72"/>
    </row>
    <row r="46" spans="1:14" ht="15.75" x14ac:dyDescent="0.25">
      <c r="A46" s="73"/>
      <c r="B46" s="74"/>
      <c r="C46" s="75"/>
      <c r="D46" s="76"/>
      <c r="E46" s="77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5.75" x14ac:dyDescent="0.25">
      <c r="A47" s="73"/>
      <c r="B47" s="74"/>
      <c r="C47" s="75"/>
      <c r="D47" s="76"/>
      <c r="E47" s="77"/>
      <c r="F47" s="78"/>
      <c r="G47" s="78"/>
      <c r="H47" s="78"/>
      <c r="I47" s="78"/>
      <c r="J47" s="78"/>
      <c r="K47" s="78"/>
      <c r="L47" s="78"/>
      <c r="M47" s="78"/>
      <c r="N47" s="78"/>
    </row>
    <row r="48" spans="1:14" ht="15.75" x14ac:dyDescent="0.25">
      <c r="A48" s="73"/>
      <c r="B48" s="74"/>
      <c r="C48" s="75"/>
      <c r="D48" s="76"/>
      <c r="E48" s="77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32.25" customHeight="1" x14ac:dyDescent="0.25">
      <c r="A49" s="191" t="s">
        <v>212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ht="16.5" customHeight="1" x14ac:dyDescent="0.25">
      <c r="A50" s="192" t="s">
        <v>213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ht="30.75" customHeight="1" x14ac:dyDescent="0.25">
      <c r="A51" s="191" t="s">
        <v>214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</row>
    <row r="52" spans="1:14" ht="33.75" customHeight="1" x14ac:dyDescent="0.25">
      <c r="A52" s="191" t="s">
        <v>215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x14ac:dyDescent="0.2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mergeCells count="41">
    <mergeCell ref="A39:A40"/>
    <mergeCell ref="L39:L40"/>
    <mergeCell ref="A53:N53"/>
    <mergeCell ref="A49:N49"/>
    <mergeCell ref="A50:N50"/>
    <mergeCell ref="A51:N51"/>
    <mergeCell ref="A52:N52"/>
    <mergeCell ref="A41:A43"/>
    <mergeCell ref="A44:A45"/>
    <mergeCell ref="L41:L43"/>
    <mergeCell ref="A28:A32"/>
    <mergeCell ref="L29:L31"/>
    <mergeCell ref="A33:A36"/>
    <mergeCell ref="L33:L36"/>
    <mergeCell ref="A37:A38"/>
    <mergeCell ref="L37:L38"/>
    <mergeCell ref="L9:L10"/>
    <mergeCell ref="A20:A21"/>
    <mergeCell ref="L20:L21"/>
    <mergeCell ref="A22:A23"/>
    <mergeCell ref="L22:L26"/>
    <mergeCell ref="A18:A19"/>
    <mergeCell ref="A24:A26"/>
    <mergeCell ref="A14:A17"/>
    <mergeCell ref="L16:L17"/>
    <mergeCell ref="L18:L19"/>
    <mergeCell ref="A3:N3"/>
    <mergeCell ref="A5:A7"/>
    <mergeCell ref="B5:B7"/>
    <mergeCell ref="C5:C7"/>
    <mergeCell ref="D5:D7"/>
    <mergeCell ref="E5:G5"/>
    <mergeCell ref="H5:H7"/>
    <mergeCell ref="I5:I7"/>
    <mergeCell ref="J5:J7"/>
    <mergeCell ref="K5:K7"/>
    <mergeCell ref="L5:L7"/>
    <mergeCell ref="M5:M7"/>
    <mergeCell ref="N5:N7"/>
    <mergeCell ref="F6:G6"/>
    <mergeCell ref="E4:G4"/>
  </mergeCells>
  <pageMargins left="0.55118110236220474" right="0.35433070866141736" top="0.74803149606299213" bottom="0.74803149606299213" header="0.51181102362204722" footer="0.31496062992125984"/>
  <pageSetup paperSize="9" scale="52" fitToHeight="0" orientation="landscape" r:id="rId1"/>
  <headerFooter>
    <oddHeader>&amp;C&amp;"Times New Roman,обычный"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"/>
  <sheetViews>
    <sheetView tabSelected="1" zoomScaleNormal="100" zoomScaleSheetLayoutView="100" workbookViewId="0">
      <selection activeCell="L7" sqref="L7"/>
    </sheetView>
  </sheetViews>
  <sheetFormatPr defaultColWidth="8.85546875" defaultRowHeight="15" x14ac:dyDescent="0.25"/>
  <cols>
    <col min="1" max="1" width="5.140625" customWidth="1"/>
    <col min="2" max="2" width="41.140625" customWidth="1"/>
    <col min="3" max="3" width="24.42578125" customWidth="1"/>
    <col min="4" max="4" width="15" customWidth="1"/>
    <col min="5" max="5" width="23.42578125" customWidth="1"/>
    <col min="6" max="6" width="16.140625" customWidth="1"/>
    <col min="7" max="7" width="17.42578125" customWidth="1"/>
    <col min="8" max="8" width="22" customWidth="1"/>
  </cols>
  <sheetData>
    <row r="1" spans="1:10" s="83" customFormat="1" ht="18.75" x14ac:dyDescent="0.3">
      <c r="A1" s="79"/>
      <c r="B1" s="80"/>
      <c r="C1" s="80"/>
      <c r="D1" s="81"/>
      <c r="E1" s="81"/>
      <c r="F1" s="82"/>
      <c r="H1" s="84" t="s">
        <v>266</v>
      </c>
      <c r="I1" s="85"/>
    </row>
    <row r="2" spans="1:10" s="83" customFormat="1" ht="18.75" x14ac:dyDescent="0.3">
      <c r="A2" s="79"/>
      <c r="B2" s="80"/>
      <c r="C2" s="80"/>
      <c r="D2" s="81"/>
      <c r="E2" s="81"/>
      <c r="F2" s="82"/>
      <c r="G2" s="80"/>
      <c r="H2" s="80"/>
      <c r="I2" s="80"/>
    </row>
    <row r="3" spans="1:10" s="83" customFormat="1" ht="35.25" customHeight="1" x14ac:dyDescent="0.25">
      <c r="A3" s="199" t="s">
        <v>216</v>
      </c>
      <c r="B3" s="199"/>
      <c r="C3" s="199"/>
      <c r="D3" s="199"/>
      <c r="E3" s="199"/>
      <c r="F3" s="199"/>
      <c r="G3" s="199"/>
      <c r="H3" s="199"/>
      <c r="I3" s="86"/>
      <c r="J3" s="87"/>
    </row>
    <row r="4" spans="1:10" s="83" customFormat="1" ht="15.75" x14ac:dyDescent="0.25">
      <c r="A4" s="88"/>
      <c r="B4" s="28"/>
      <c r="C4" s="28"/>
      <c r="D4" s="28"/>
      <c r="E4" s="28"/>
      <c r="F4" s="89"/>
      <c r="G4" s="28"/>
      <c r="H4" s="28"/>
      <c r="I4" s="28"/>
    </row>
    <row r="5" spans="1:10" s="83" customFormat="1" ht="78" customHeight="1" x14ac:dyDescent="0.25">
      <c r="A5" s="90" t="s">
        <v>153</v>
      </c>
      <c r="B5" s="91" t="s">
        <v>217</v>
      </c>
      <c r="C5" s="91" t="s">
        <v>218</v>
      </c>
      <c r="D5" s="91" t="s">
        <v>219</v>
      </c>
      <c r="E5" s="91" t="s">
        <v>220</v>
      </c>
      <c r="F5" s="91" t="s">
        <v>221</v>
      </c>
      <c r="G5" s="91" t="s">
        <v>222</v>
      </c>
      <c r="H5" s="91" t="s">
        <v>223</v>
      </c>
      <c r="I5" s="28"/>
    </row>
    <row r="6" spans="1:10" s="83" customFormat="1" ht="15.75" x14ac:dyDescent="0.25">
      <c r="A6" s="92"/>
      <c r="B6" s="91"/>
      <c r="C6" s="91"/>
      <c r="D6" s="91">
        <v>0.3</v>
      </c>
      <c r="E6" s="91">
        <v>0.35</v>
      </c>
      <c r="F6" s="91">
        <v>0.35</v>
      </c>
      <c r="G6" s="91"/>
      <c r="H6" s="91"/>
      <c r="I6" s="28"/>
    </row>
    <row r="7" spans="1:10" s="83" customFormat="1" ht="63.75" customHeight="1" x14ac:dyDescent="0.25">
      <c r="A7" s="93">
        <v>1</v>
      </c>
      <c r="B7" s="94" t="s">
        <v>13</v>
      </c>
      <c r="C7" s="95" t="s">
        <v>174</v>
      </c>
      <c r="D7" s="96">
        <f>'10в. Отч пок '!M8</f>
        <v>0.95810023310023307</v>
      </c>
      <c r="E7" s="96">
        <f>'10в. Отч пок '!N8</f>
        <v>0.99530783057198469</v>
      </c>
      <c r="F7" s="96">
        <f>'10а. Отч мероп'!I11</f>
        <v>0.98148148148148151</v>
      </c>
      <c r="G7" s="119">
        <f>D7*0.3+(E7-3%)*0.35+F7*0.35</f>
        <v>0.96880632914878295</v>
      </c>
      <c r="H7" s="98" t="s">
        <v>225</v>
      </c>
      <c r="I7" s="28"/>
    </row>
    <row r="8" spans="1:10" s="83" customFormat="1" ht="51.75" customHeight="1" x14ac:dyDescent="0.25">
      <c r="A8" s="92" t="s">
        <v>224</v>
      </c>
      <c r="B8" s="97" t="s">
        <v>28</v>
      </c>
      <c r="C8" s="95" t="s">
        <v>174</v>
      </c>
      <c r="D8" s="96">
        <f>'10в. Отч пок '!M11</f>
        <v>1</v>
      </c>
      <c r="E8" s="96">
        <f>'10в. Отч пок '!N11</f>
        <v>1</v>
      </c>
      <c r="F8" s="96">
        <f>'10а. Отч мероп'!I26</f>
        <v>1</v>
      </c>
      <c r="G8" s="119">
        <f t="shared" ref="G8:G10" si="0">D8*0.3+(E8-3%)*0.35+F8*0.35</f>
        <v>0.98949999999999994</v>
      </c>
      <c r="H8" s="98" t="s">
        <v>225</v>
      </c>
      <c r="I8" s="28"/>
    </row>
    <row r="9" spans="1:10" s="83" customFormat="1" ht="42" customHeight="1" x14ac:dyDescent="0.25">
      <c r="A9" s="92" t="s">
        <v>226</v>
      </c>
      <c r="B9" s="97" t="s">
        <v>34</v>
      </c>
      <c r="C9" s="95" t="s">
        <v>174</v>
      </c>
      <c r="D9" s="96">
        <f>'10в. Отч пок '!M13</f>
        <v>0.92606060606060614</v>
      </c>
      <c r="E9" s="96">
        <f>'10в. Отч пок '!N13</f>
        <v>0.93916512059369206</v>
      </c>
      <c r="F9" s="96">
        <f>'10а. Отч мероп'!I41</f>
        <v>0.96153846153846156</v>
      </c>
      <c r="G9" s="119">
        <f t="shared" si="0"/>
        <v>0.93256443556443558</v>
      </c>
      <c r="H9" s="98" t="s">
        <v>260</v>
      </c>
      <c r="I9" s="28"/>
    </row>
    <row r="10" spans="1:10" s="83" customFormat="1" ht="41.25" customHeight="1" x14ac:dyDescent="0.25">
      <c r="A10" s="92" t="s">
        <v>227</v>
      </c>
      <c r="B10" s="97" t="s">
        <v>57</v>
      </c>
      <c r="C10" s="95" t="s">
        <v>174</v>
      </c>
      <c r="D10" s="96">
        <f>'10в. Отч пок '!M27</f>
        <v>1</v>
      </c>
      <c r="E10" s="96">
        <f>'10в. Отч пок '!N27</f>
        <v>0.96487125111384486</v>
      </c>
      <c r="F10" s="96">
        <f>'10а. Отч мероп'!I151</f>
        <v>1</v>
      </c>
      <c r="G10" s="119">
        <f t="shared" si="0"/>
        <v>0.97720493788984564</v>
      </c>
      <c r="H10" s="98" t="s">
        <v>225</v>
      </c>
      <c r="I10" s="28"/>
    </row>
    <row r="11" spans="1:10" s="83" customFormat="1" ht="15.75" x14ac:dyDescent="0.25">
      <c r="A11" s="99"/>
      <c r="B11" s="28"/>
      <c r="C11" s="100"/>
      <c r="D11" s="28"/>
      <c r="E11" s="28"/>
      <c r="F11" s="89"/>
      <c r="G11" s="28"/>
      <c r="H11" s="28"/>
      <c r="I11" s="28"/>
    </row>
    <row r="12" spans="1:10" s="83" customFormat="1" ht="15.75" x14ac:dyDescent="0.25">
      <c r="A12" s="88" t="s">
        <v>228</v>
      </c>
      <c r="B12" s="28"/>
      <c r="C12" s="28"/>
      <c r="D12" s="28"/>
      <c r="E12" s="28"/>
      <c r="F12" s="89"/>
      <c r="G12" s="28"/>
      <c r="H12" s="28"/>
      <c r="I12" s="28"/>
    </row>
    <row r="13" spans="1:10" s="83" customFormat="1" ht="15.75" x14ac:dyDescent="0.25">
      <c r="A13" s="101"/>
      <c r="F13" s="102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&amp;C&amp;"Times New Roman,обычный"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10а. Отч мероп</vt:lpstr>
      <vt:lpstr>10в. Отч пок </vt:lpstr>
      <vt:lpstr>10г Оц эф</vt:lpstr>
      <vt:lpstr>'10а. Отч мероп'!Заголовки_для_печати</vt:lpstr>
      <vt:lpstr>'10а. Отч мероп'!Область_печати</vt:lpstr>
      <vt:lpstr>'10в. Отч пок '!Область_печати</vt:lpstr>
      <vt:lpstr>'10г Оц эф'!Область_печати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</dc:creator>
  <cp:lastModifiedBy>Бажанова Екатерина Алексеевна</cp:lastModifiedBy>
  <cp:lastPrinted>2021-10-20T07:03:46Z</cp:lastPrinted>
  <dcterms:created xsi:type="dcterms:W3CDTF">2021-07-06T12:33:12Z</dcterms:created>
  <dcterms:modified xsi:type="dcterms:W3CDTF">2023-04-24T12:20:12Z</dcterms:modified>
</cp:coreProperties>
</file>